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23250" windowHeight="12450" activeTab="3"/>
  </bookViews>
  <sheets>
    <sheet name="MEMORIA DE CALCULO" sheetId="3" r:id="rId1"/>
    <sheet name="BDI" sheetId="5" r:id="rId2"/>
    <sheet name="CRONOGRAMA" sheetId="4" r:id="rId3"/>
    <sheet name="ORÇAMENTO " sheetId="8" r:id="rId4"/>
  </sheets>
  <definedNames>
    <definedName name="_xlnm.Print_Area" localSheetId="1">BDI!$A$1:$E$35</definedName>
    <definedName name="_xlnm.Print_Titles" localSheetId="0">'MEMORIA DE CALCULO'!$1:$13</definedName>
    <definedName name="_xlnm.Print_Titles" localSheetId="3">'ORÇAMENTO '!$1:$13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0" i="3"/>
  <c r="E149"/>
  <c r="E147"/>
  <c r="E146"/>
  <c r="E148"/>
  <c r="E144"/>
  <c r="E143"/>
  <c r="E142"/>
  <c r="E141"/>
  <c r="E140"/>
  <c r="E139"/>
  <c r="E138"/>
  <c r="E137"/>
  <c r="E136"/>
  <c r="E135"/>
  <c r="E130"/>
  <c r="E131"/>
  <c r="E132"/>
  <c r="F145" l="1"/>
  <c r="F133"/>
  <c r="F128"/>
  <c r="E81"/>
  <c r="E82"/>
  <c r="E83"/>
  <c r="E84"/>
  <c r="E85"/>
  <c r="E86"/>
  <c r="E87"/>
  <c r="E88"/>
  <c r="E89"/>
  <c r="E90"/>
  <c r="E91"/>
  <c r="E92"/>
  <c r="E93"/>
  <c r="E80"/>
  <c r="E61" l="1"/>
  <c r="E60"/>
  <c r="E42"/>
  <c r="E43"/>
  <c r="E44"/>
  <c r="E45"/>
  <c r="E46"/>
  <c r="E47"/>
  <c r="E48"/>
  <c r="E49"/>
  <c r="E50"/>
  <c r="E51"/>
  <c r="E52"/>
  <c r="E53"/>
  <c r="E54"/>
  <c r="E41"/>
  <c r="E36" l="1"/>
  <c r="E27"/>
  <c r="E17"/>
  <c r="H63" i="8" l="1"/>
  <c r="I63" s="1"/>
  <c r="H64"/>
  <c r="I64" s="1"/>
  <c r="H65"/>
  <c r="I65" s="1"/>
  <c r="H66"/>
  <c r="I66" s="1"/>
  <c r="H67"/>
  <c r="I67" s="1"/>
  <c r="H68"/>
  <c r="I68" s="1"/>
  <c r="H51"/>
  <c r="I51" s="1"/>
  <c r="H52"/>
  <c r="I52" s="1"/>
  <c r="H50"/>
  <c r="I50" s="1"/>
  <c r="H49"/>
  <c r="I49" s="1"/>
  <c r="H39" l="1"/>
  <c r="I39" s="1"/>
  <c r="H251" l="1"/>
  <c r="I251" s="1"/>
  <c r="H252"/>
  <c r="I252" s="1"/>
  <c r="H295" l="1"/>
  <c r="I295" s="1"/>
  <c r="H296"/>
  <c r="I296" s="1"/>
  <c r="H297"/>
  <c r="I297" s="1"/>
  <c r="B8" i="4"/>
  <c r="B8" i="5" s="1"/>
  <c r="B7" i="4"/>
  <c r="B7" i="5" s="1"/>
  <c r="A10" i="3"/>
  <c r="B9"/>
  <c r="B8"/>
  <c r="B7"/>
  <c r="H212" i="8"/>
  <c r="I212" s="1"/>
  <c r="H211"/>
  <c r="I211" s="1"/>
  <c r="H218"/>
  <c r="I218" s="1"/>
  <c r="H214"/>
  <c r="I214" s="1"/>
  <c r="H226"/>
  <c r="I226" s="1"/>
  <c r="H222"/>
  <c r="I222" s="1"/>
  <c r="H230"/>
  <c r="I230" s="1"/>
  <c r="I210" l="1"/>
  <c r="H253"/>
  <c r="I253" s="1"/>
  <c r="H254"/>
  <c r="I254" s="1"/>
  <c r="H209"/>
  <c r="I209" s="1"/>
  <c r="H208"/>
  <c r="I208" s="1"/>
  <c r="H240"/>
  <c r="I240" s="1"/>
  <c r="H241"/>
  <c r="I241" s="1"/>
  <c r="H242"/>
  <c r="I242" s="1"/>
  <c r="H244"/>
  <c r="I244" s="1"/>
  <c r="H245"/>
  <c r="I245" s="1"/>
  <c r="H247"/>
  <c r="I247" s="1"/>
  <c r="H175"/>
  <c r="I175" s="1"/>
  <c r="H168"/>
  <c r="I168" s="1"/>
  <c r="H169"/>
  <c r="I169" s="1"/>
  <c r="H170"/>
  <c r="I170" s="1"/>
  <c r="H171"/>
  <c r="I171" s="1"/>
  <c r="H172"/>
  <c r="I172" s="1"/>
  <c r="H165"/>
  <c r="I165" s="1"/>
  <c r="H166"/>
  <c r="I166" s="1"/>
  <c r="H167"/>
  <c r="I167" s="1"/>
  <c r="H161"/>
  <c r="I161" s="1"/>
  <c r="H162"/>
  <c r="I162" s="1"/>
  <c r="H163"/>
  <c r="I163" s="1"/>
  <c r="H164"/>
  <c r="I164" s="1"/>
  <c r="H173"/>
  <c r="I173" s="1"/>
  <c r="H174"/>
  <c r="I174" s="1"/>
  <c r="H160"/>
  <c r="I160" s="1"/>
  <c r="H159"/>
  <c r="I159" s="1"/>
  <c r="H158"/>
  <c r="I158" s="1"/>
  <c r="H156"/>
  <c r="I156" s="1"/>
  <c r="H157"/>
  <c r="I157" s="1"/>
  <c r="H154" l="1"/>
  <c r="I154" s="1"/>
  <c r="H194"/>
  <c r="I194" s="1"/>
  <c r="H195"/>
  <c r="I195" s="1"/>
  <c r="H196"/>
  <c r="I196" s="1"/>
  <c r="H189"/>
  <c r="I189" s="1"/>
  <c r="H190"/>
  <c r="I190" s="1"/>
  <c r="H191"/>
  <c r="I191" s="1"/>
  <c r="H192"/>
  <c r="I192" s="1"/>
  <c r="H193"/>
  <c r="I193" s="1"/>
  <c r="H186"/>
  <c r="I186" s="1"/>
  <c r="H187"/>
  <c r="I187" s="1"/>
  <c r="H188"/>
  <c r="I188" s="1"/>
  <c r="H181"/>
  <c r="I181" s="1"/>
  <c r="H182"/>
  <c r="I182" s="1"/>
  <c r="H183"/>
  <c r="I183" s="1"/>
  <c r="H184"/>
  <c r="I184" s="1"/>
  <c r="H185"/>
  <c r="I185" s="1"/>
  <c r="H274"/>
  <c r="I274" s="1"/>
  <c r="H180"/>
  <c r="I180" s="1"/>
  <c r="H179" l="1"/>
  <c r="I179" s="1"/>
  <c r="H178"/>
  <c r="I178" s="1"/>
  <c r="H275"/>
  <c r="I275" s="1"/>
  <c r="H276"/>
  <c r="I276" s="1"/>
  <c r="H277"/>
  <c r="I277" s="1"/>
  <c r="H197"/>
  <c r="I197" s="1"/>
  <c r="H177"/>
  <c r="I177" s="1"/>
  <c r="H264"/>
  <c r="I264" s="1"/>
  <c r="H273"/>
  <c r="I273" s="1"/>
  <c r="H126" l="1"/>
  <c r="I126" s="1"/>
  <c r="H125"/>
  <c r="I125" s="1"/>
  <c r="H124"/>
  <c r="I124" s="1"/>
  <c r="H122" l="1"/>
  <c r="I122" s="1"/>
  <c r="H119" l="1"/>
  <c r="I119" s="1"/>
  <c r="H100"/>
  <c r="I100" s="1"/>
  <c r="H61"/>
  <c r="I61" s="1"/>
  <c r="H62"/>
  <c r="I62" s="1"/>
  <c r="H56"/>
  <c r="I56" s="1"/>
  <c r="H57"/>
  <c r="I57" s="1"/>
  <c r="H55"/>
  <c r="I55" s="1"/>
  <c r="H53"/>
  <c r="I53" s="1"/>
  <c r="H48" l="1"/>
  <c r="I48" s="1"/>
  <c r="B9" i="4" l="1"/>
  <c r="B9" i="5" s="1"/>
  <c r="A10" i="4"/>
  <c r="E10"/>
  <c r="U53"/>
  <c r="U51"/>
  <c r="U49"/>
  <c r="U47"/>
  <c r="U45"/>
  <c r="U43"/>
  <c r="U41"/>
  <c r="U39"/>
  <c r="U37"/>
  <c r="U35"/>
  <c r="U33"/>
  <c r="U31"/>
  <c r="U29"/>
  <c r="U27"/>
  <c r="U25"/>
  <c r="U23"/>
  <c r="U21"/>
  <c r="U19"/>
  <c r="H22"/>
  <c r="I22"/>
  <c r="J22"/>
  <c r="H20"/>
  <c r="I20"/>
  <c r="J20"/>
  <c r="H18"/>
  <c r="I18"/>
  <c r="J18"/>
  <c r="U17"/>
  <c r="H16"/>
  <c r="I16"/>
  <c r="J16"/>
  <c r="U15"/>
  <c r="H250" i="8" l="1"/>
  <c r="H255"/>
  <c r="H136" l="1"/>
  <c r="I136" s="1"/>
  <c r="H135"/>
  <c r="I135" s="1"/>
  <c r="H314"/>
  <c r="I314" s="1"/>
  <c r="H315"/>
  <c r="I315" s="1"/>
  <c r="H316"/>
  <c r="I316" s="1"/>
  <c r="H317"/>
  <c r="I317" s="1"/>
  <c r="H313"/>
  <c r="I313" s="1"/>
  <c r="H311"/>
  <c r="I311" s="1"/>
  <c r="H310"/>
  <c r="I310" s="1"/>
  <c r="H307"/>
  <c r="I307" s="1"/>
  <c r="H306"/>
  <c r="I306" s="1"/>
  <c r="H302"/>
  <c r="I302" s="1"/>
  <c r="H303"/>
  <c r="I303" s="1"/>
  <c r="H304"/>
  <c r="I304" s="1"/>
  <c r="H301"/>
  <c r="I301" s="1"/>
  <c r="H298"/>
  <c r="I298" s="1"/>
  <c r="I294" s="1"/>
  <c r="H291"/>
  <c r="I291" s="1"/>
  <c r="H292"/>
  <c r="I292" s="1"/>
  <c r="H293"/>
  <c r="I293" s="1"/>
  <c r="H282"/>
  <c r="I282" s="1"/>
  <c r="H283"/>
  <c r="I283" s="1"/>
  <c r="H284"/>
  <c r="I284" s="1"/>
  <c r="H285"/>
  <c r="I285" s="1"/>
  <c r="H286"/>
  <c r="I286" s="1"/>
  <c r="H287"/>
  <c r="I287" s="1"/>
  <c r="H288"/>
  <c r="I288" s="1"/>
  <c r="H281"/>
  <c r="I281" s="1"/>
  <c r="H271"/>
  <c r="I271" s="1"/>
  <c r="H272"/>
  <c r="I272" s="1"/>
  <c r="H278"/>
  <c r="I278" s="1"/>
  <c r="H279"/>
  <c r="I279" s="1"/>
  <c r="H270"/>
  <c r="I270" s="1"/>
  <c r="H268"/>
  <c r="I268" s="1"/>
  <c r="I267" s="1"/>
  <c r="H262"/>
  <c r="I262" s="1"/>
  <c r="H263"/>
  <c r="I263" s="1"/>
  <c r="H265"/>
  <c r="I265" s="1"/>
  <c r="H266"/>
  <c r="I266" s="1"/>
  <c r="H261"/>
  <c r="I261" s="1"/>
  <c r="I255"/>
  <c r="H256"/>
  <c r="I256" s="1"/>
  <c r="H257"/>
  <c r="I257" s="1"/>
  <c r="H258"/>
  <c r="I258" s="1"/>
  <c r="I250"/>
  <c r="H248"/>
  <c r="I248" s="1"/>
  <c r="H238"/>
  <c r="I238" s="1"/>
  <c r="H239"/>
  <c r="I239" s="1"/>
  <c r="H243"/>
  <c r="I243" s="1"/>
  <c r="H246"/>
  <c r="I246" s="1"/>
  <c r="H235"/>
  <c r="I235" s="1"/>
  <c r="H236"/>
  <c r="I236" s="1"/>
  <c r="H237"/>
  <c r="I237" s="1"/>
  <c r="H234"/>
  <c r="I234" s="1"/>
  <c r="H231"/>
  <c r="I231" s="1"/>
  <c r="H224"/>
  <c r="I224" s="1"/>
  <c r="H228"/>
  <c r="I228" s="1"/>
  <c r="H225"/>
  <c r="I225" s="1"/>
  <c r="H227"/>
  <c r="I227" s="1"/>
  <c r="H223"/>
  <c r="I223" s="1"/>
  <c r="H219"/>
  <c r="I219" s="1"/>
  <c r="H220"/>
  <c r="I220" s="1"/>
  <c r="H217"/>
  <c r="I217" s="1"/>
  <c r="H216"/>
  <c r="I216" s="1"/>
  <c r="H215"/>
  <c r="I215" s="1"/>
  <c r="H206"/>
  <c r="I206" s="1"/>
  <c r="H207"/>
  <c r="I207" s="1"/>
  <c r="H205"/>
  <c r="I205" s="1"/>
  <c r="H203"/>
  <c r="I203" s="1"/>
  <c r="H202"/>
  <c r="I202" s="1"/>
  <c r="H198"/>
  <c r="I198" s="1"/>
  <c r="H199"/>
  <c r="I199" s="1"/>
  <c r="H176"/>
  <c r="I176" s="1"/>
  <c r="H152"/>
  <c r="I152" s="1"/>
  <c r="H153"/>
  <c r="I153" s="1"/>
  <c r="H155"/>
  <c r="I155" s="1"/>
  <c r="H150"/>
  <c r="I150" s="1"/>
  <c r="H147"/>
  <c r="I147" s="1"/>
  <c r="H148"/>
  <c r="I148" s="1"/>
  <c r="H149"/>
  <c r="I149" s="1"/>
  <c r="H146"/>
  <c r="I146" s="1"/>
  <c r="H142"/>
  <c r="I142" s="1"/>
  <c r="H143"/>
  <c r="I143" s="1"/>
  <c r="H144"/>
  <c r="I144" s="1"/>
  <c r="H141"/>
  <c r="I141" s="1"/>
  <c r="H139"/>
  <c r="I139" s="1"/>
  <c r="H138"/>
  <c r="I138" s="1"/>
  <c r="H131"/>
  <c r="I131" s="1"/>
  <c r="H132"/>
  <c r="I132" s="1"/>
  <c r="H130"/>
  <c r="I130" s="1"/>
  <c r="H123"/>
  <c r="I123" s="1"/>
  <c r="H127"/>
  <c r="I127" s="1"/>
  <c r="H128"/>
  <c r="I128" s="1"/>
  <c r="H121"/>
  <c r="I121" s="1"/>
  <c r="H116"/>
  <c r="I116" s="1"/>
  <c r="I115" s="1"/>
  <c r="H113"/>
  <c r="I113" s="1"/>
  <c r="H114"/>
  <c r="I114" s="1"/>
  <c r="H112"/>
  <c r="I112" s="1"/>
  <c r="H109"/>
  <c r="I109" s="1"/>
  <c r="I108" s="1"/>
  <c r="I107" s="1"/>
  <c r="H106"/>
  <c r="I106" s="1"/>
  <c r="H105"/>
  <c r="I105" s="1"/>
  <c r="H102"/>
  <c r="I102" s="1"/>
  <c r="I101" s="1"/>
  <c r="H99"/>
  <c r="I99" s="1"/>
  <c r="H98"/>
  <c r="I98" s="1"/>
  <c r="H96"/>
  <c r="I96" s="1"/>
  <c r="I95" s="1"/>
  <c r="H94"/>
  <c r="I94" s="1"/>
  <c r="H93"/>
  <c r="I93" s="1"/>
  <c r="H90"/>
  <c r="I90" s="1"/>
  <c r="I89" s="1"/>
  <c r="I88" s="1"/>
  <c r="C29" i="4" s="1"/>
  <c r="H87" i="8"/>
  <c r="I87" s="1"/>
  <c r="H86"/>
  <c r="I86" s="1"/>
  <c r="H83"/>
  <c r="I83" s="1"/>
  <c r="H84"/>
  <c r="I84" s="1"/>
  <c r="H82"/>
  <c r="I82" s="1"/>
  <c r="H79"/>
  <c r="I79" s="1"/>
  <c r="H78"/>
  <c r="I78" s="1"/>
  <c r="H74"/>
  <c r="I74" s="1"/>
  <c r="H75"/>
  <c r="I75" s="1"/>
  <c r="H73"/>
  <c r="I73" s="1"/>
  <c r="H71"/>
  <c r="I71" s="1"/>
  <c r="I70" s="1"/>
  <c r="H60"/>
  <c r="I60" s="1"/>
  <c r="H59"/>
  <c r="I59" s="1"/>
  <c r="H58"/>
  <c r="I58" s="1"/>
  <c r="H47"/>
  <c r="I47" s="1"/>
  <c r="H46"/>
  <c r="I46" s="1"/>
  <c r="H42"/>
  <c r="I42" s="1"/>
  <c r="H43"/>
  <c r="I43" s="1"/>
  <c r="H41"/>
  <c r="I41" s="1"/>
  <c r="H38"/>
  <c r="I38" s="1"/>
  <c r="I37" s="1"/>
  <c r="H36"/>
  <c r="I36" s="1"/>
  <c r="I35" s="1"/>
  <c r="H26"/>
  <c r="I26" s="1"/>
  <c r="H27"/>
  <c r="I27" s="1"/>
  <c r="H28"/>
  <c r="I28" s="1"/>
  <c r="H29"/>
  <c r="I29" s="1"/>
  <c r="H30"/>
  <c r="I30" s="1"/>
  <c r="H31"/>
  <c r="I31" s="1"/>
  <c r="H32"/>
  <c r="I32" s="1"/>
  <c r="H33"/>
  <c r="I33" s="1"/>
  <c r="H25"/>
  <c r="I25" s="1"/>
  <c r="H21"/>
  <c r="I21" s="1"/>
  <c r="H22"/>
  <c r="I22" s="1"/>
  <c r="H20"/>
  <c r="I20" s="1"/>
  <c r="H18"/>
  <c r="I18" s="1"/>
  <c r="H17"/>
  <c r="I17" s="1"/>
  <c r="H16"/>
  <c r="I16" s="1"/>
  <c r="E34" i="5"/>
  <c r="I15" i="8" l="1"/>
  <c r="I213"/>
  <c r="I221"/>
  <c r="I233"/>
  <c r="I204"/>
  <c r="I151"/>
  <c r="I120"/>
  <c r="I97"/>
  <c r="I54"/>
  <c r="I300"/>
  <c r="I140"/>
  <c r="I145"/>
  <c r="I229"/>
  <c r="I305"/>
  <c r="I290"/>
  <c r="I72"/>
  <c r="I69" s="1"/>
  <c r="C23" i="4" s="1"/>
  <c r="I40" i="8"/>
  <c r="I34" s="1"/>
  <c r="C19" i="4" s="1"/>
  <c r="I134" i="8"/>
  <c r="I118"/>
  <c r="I269"/>
  <c r="I312"/>
  <c r="I280"/>
  <c r="I309"/>
  <c r="Q30" i="4"/>
  <c r="P30"/>
  <c r="I129" i="8"/>
  <c r="I137"/>
  <c r="I260"/>
  <c r="I201"/>
  <c r="I249"/>
  <c r="I19"/>
  <c r="I14" s="1"/>
  <c r="I85"/>
  <c r="I111"/>
  <c r="I24"/>
  <c r="I45"/>
  <c r="I81"/>
  <c r="I92"/>
  <c r="C35" i="4"/>
  <c r="I77" i="8"/>
  <c r="I76" s="1"/>
  <c r="C25" i="4" s="1"/>
  <c r="I104" i="8"/>
  <c r="I103" s="1"/>
  <c r="C33" i="4" s="1"/>
  <c r="I232" i="8" l="1"/>
  <c r="C45" i="4" s="1"/>
  <c r="C15"/>
  <c r="E16" s="1"/>
  <c r="M24"/>
  <c r="L24"/>
  <c r="P24"/>
  <c r="O24"/>
  <c r="K24"/>
  <c r="N24"/>
  <c r="O26"/>
  <c r="N26"/>
  <c r="Q26"/>
  <c r="P26"/>
  <c r="I23" i="8"/>
  <c r="C17" i="4" s="1"/>
  <c r="U30"/>
  <c r="P36"/>
  <c r="R36"/>
  <c r="Q36"/>
  <c r="O34"/>
  <c r="R34"/>
  <c r="Q34"/>
  <c r="P34"/>
  <c r="L20"/>
  <c r="K20"/>
  <c r="E20"/>
  <c r="F20"/>
  <c r="I308" i="8"/>
  <c r="C53" i="4" s="1"/>
  <c r="I80" i="8"/>
  <c r="C27" i="4" s="1"/>
  <c r="I110" i="8"/>
  <c r="C37" i="4" s="1"/>
  <c r="I200" i="8"/>
  <c r="C43" i="4" s="1"/>
  <c r="I91" i="8"/>
  <c r="C31" i="4" s="1"/>
  <c r="I289" i="8"/>
  <c r="C49" i="4" s="1"/>
  <c r="I133" i="8"/>
  <c r="I299"/>
  <c r="C51" i="4" s="1"/>
  <c r="I44" i="8"/>
  <c r="C21" i="4" s="1"/>
  <c r="I117" i="8"/>
  <c r="C39" i="4" s="1"/>
  <c r="I259" i="8"/>
  <c r="C47" i="4" s="1"/>
  <c r="R16" l="1"/>
  <c r="N16"/>
  <c r="O16"/>
  <c r="L16"/>
  <c r="T16"/>
  <c r="M16"/>
  <c r="S16"/>
  <c r="Q16"/>
  <c r="K16"/>
  <c r="P16"/>
  <c r="F16"/>
  <c r="U34"/>
  <c r="U24"/>
  <c r="P40"/>
  <c r="O40"/>
  <c r="R40"/>
  <c r="Q40"/>
  <c r="S50"/>
  <c r="P50"/>
  <c r="Q50"/>
  <c r="R50"/>
  <c r="O22"/>
  <c r="K22"/>
  <c r="F22"/>
  <c r="N22"/>
  <c r="M22"/>
  <c r="P22"/>
  <c r="L22"/>
  <c r="P32"/>
  <c r="O32"/>
  <c r="N32"/>
  <c r="T54"/>
  <c r="S54"/>
  <c r="U26"/>
  <c r="R48"/>
  <c r="Q48"/>
  <c r="T48"/>
  <c r="P48"/>
  <c r="S48"/>
  <c r="S52"/>
  <c r="R52"/>
  <c r="T52"/>
  <c r="Q44"/>
  <c r="R44"/>
  <c r="S44"/>
  <c r="T44"/>
  <c r="U20"/>
  <c r="N18"/>
  <c r="F18"/>
  <c r="M18"/>
  <c r="P18"/>
  <c r="L18"/>
  <c r="O18"/>
  <c r="K18"/>
  <c r="E18"/>
  <c r="S46"/>
  <c r="O46"/>
  <c r="R46"/>
  <c r="Q46"/>
  <c r="T46"/>
  <c r="P46"/>
  <c r="P38"/>
  <c r="O38"/>
  <c r="R38"/>
  <c r="Q38"/>
  <c r="S38"/>
  <c r="U36"/>
  <c r="O28"/>
  <c r="N28"/>
  <c r="Q28"/>
  <c r="P28"/>
  <c r="C41"/>
  <c r="C55" s="1"/>
  <c r="H319" i="8"/>
  <c r="L55" i="4" l="1"/>
  <c r="F55"/>
  <c r="U32"/>
  <c r="K55"/>
  <c r="T55"/>
  <c r="U54"/>
  <c r="R55"/>
  <c r="U48"/>
  <c r="S55"/>
  <c r="U28"/>
  <c r="U46"/>
  <c r="U44"/>
  <c r="U38"/>
  <c r="N42"/>
  <c r="N55" s="1"/>
  <c r="Q42"/>
  <c r="Q55" s="1"/>
  <c r="M42"/>
  <c r="P42"/>
  <c r="P55" s="1"/>
  <c r="O42"/>
  <c r="O55" s="1"/>
  <c r="U18"/>
  <c r="U52"/>
  <c r="U50"/>
  <c r="U40"/>
  <c r="D43"/>
  <c r="D51"/>
  <c r="D39"/>
  <c r="D29"/>
  <c r="D45"/>
  <c r="D33"/>
  <c r="D41"/>
  <c r="D31"/>
  <c r="D47"/>
  <c r="D35"/>
  <c r="D25"/>
  <c r="D23"/>
  <c r="D53"/>
  <c r="D49"/>
  <c r="D37"/>
  <c r="D27"/>
  <c r="U42" l="1"/>
  <c r="M55"/>
  <c r="U16" l="1"/>
  <c r="E22" l="1"/>
  <c r="E55" l="1"/>
  <c r="K57" s="1"/>
  <c r="L57" s="1"/>
  <c r="M57" s="1"/>
  <c r="N57" s="1"/>
  <c r="O57" s="1"/>
  <c r="P57" s="1"/>
  <c r="Q57" s="1"/>
  <c r="R57" s="1"/>
  <c r="S57" s="1"/>
  <c r="T57" s="1"/>
  <c r="U22"/>
  <c r="U55" s="1"/>
  <c r="J55"/>
  <c r="I55"/>
  <c r="H55"/>
  <c r="F57" l="1"/>
  <c r="D21"/>
  <c r="G22" s="1"/>
  <c r="D17"/>
  <c r="G18" s="1"/>
  <c r="D15"/>
  <c r="C57"/>
  <c r="D19"/>
  <c r="G20" s="1"/>
  <c r="E57"/>
  <c r="G16" l="1"/>
  <c r="G55" s="1"/>
  <c r="G57" s="1"/>
  <c r="H57" s="1"/>
  <c r="I57" s="1"/>
  <c r="J57" s="1"/>
  <c r="D55"/>
</calcChain>
</file>

<file path=xl/sharedStrings.xml><?xml version="1.0" encoding="utf-8"?>
<sst xmlns="http://schemas.openxmlformats.org/spreadsheetml/2006/main" count="2571" uniqueCount="716">
  <si>
    <t>ITEM</t>
  </si>
  <si>
    <t>QUANT.</t>
  </si>
  <si>
    <t>VALOR (R$)</t>
  </si>
  <si>
    <t>TOTAL</t>
  </si>
  <si>
    <t xml:space="preserve">OBRA: </t>
  </si>
  <si>
    <t xml:space="preserve">LOCAL: </t>
  </si>
  <si>
    <t xml:space="preserve">DATA: </t>
  </si>
  <si>
    <t>B.D.I</t>
  </si>
  <si>
    <t>UN</t>
  </si>
  <si>
    <t>M</t>
  </si>
  <si>
    <t>MES</t>
  </si>
  <si>
    <t>KG</t>
  </si>
  <si>
    <t>L</t>
  </si>
  <si>
    <t>TRAMA DE MADEIRA COMPOSTA POR TERÇAS PARA TELHADOS DE ATÉ 2 ÁGUAS PARA TELHA ONDULADA DE FIBROCIMENTO, METÁLICA, PLÁSTICA OU TERMOACÚSTICA, INCLUSO TRANSPORTE VERTICAL. AF_07/2019</t>
  </si>
  <si>
    <t>FABRICAÇÃO E INSTALAÇÃO DE PONTALETES DE MADEIRA NÃO APARELHADA PARA TELHADOS COM ATÉ 2 ÁGUAS E COM TELHA ONDULADA DE FIBROCIMENTO, ALUMÍNIO OU PLÁSTICA EM EDIFÍCIO RESIDENCIAL DE MÚLTIPLOS PAVIMENTOS, INCLUSO TRANSPORTE VERTICAL. AF_07/2019</t>
  </si>
  <si>
    <t>TELHAMENTO COM TELHA DE AÇO/ALUMÍNIO E = 0,5 MM, COM ATÉ 2 ÁGUAS, INCLUSO IÇAMENTO. AF_07/2019</t>
  </si>
  <si>
    <t>CALHA EM CHAPA DE AÇO GALVANIZADO NÚMERO 24, DESENVOLVIMENTO DE 50 CM, INCLUSO TRANSPORTE VERTICAL. AF_07/2019</t>
  </si>
  <si>
    <t>CALHA EM CHAPA DE AÇO GALVANIZADO NÚMERO 24, DESENVOLVIMENTO DE 100 CM, INCLUSO TRANSPORTE VERTICAL. AF_07/2019</t>
  </si>
  <si>
    <t>RUFO EM CHAPA DE AÇO GALVANIZADO NÚMERO 24, CORTE DE 25 CM, INCLUSO TRANSPORTE VERTICAL. AF_07/2019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</si>
  <si>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</si>
  <si>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</si>
  <si>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>PORTA DE ALUMÍNIO DE ABRIR COM LAMBRI, COM GUARNIÇÃO, FIXAÇÃO COM PARAFUSOS - FORNECIMENTO E INSTALAÇÃO. AF_12/2019</t>
  </si>
  <si>
    <t>PORTA EM ALUMÍNIO DE ABRIR TIPO VENEZIANA COM GUARNIÇÃO, FIXAÇÃO COM PARAFUSOS - FORNECIMENTO E INSTALAÇÃO. AF_12/2019</t>
  </si>
  <si>
    <t>PORTA DE ABRIR COM MOLA HIDRÁULICA, EM VIDRO TEMPERADO, 2 FOLHAS DE 90X210 CM, ESPESSURA DD 10MM, INCLUSIVE ACESSÓRIOS. AF_01/2021</t>
  </si>
  <si>
    <t>COMPACTAÇÃO MECÂNICA DE SOLO PARA EXECUÇÃO DE RADIER, PISO DE CONCRETO OU LAJE SOBRE SOLO, COM COMPACTADOR DE SOLOS A PERCUSSÃO. AF_09/2021</t>
  </si>
  <si>
    <t>CAMADA SEPARADORA PARA EXECUÇÃO DE RADIER, PISO DE CONCRETO OU LAJE SOBRE SOLO, EM LONA PLÁSTICA. AF_09/2021</t>
  </si>
  <si>
    <t>MONTAGEM E DESMONTAGEM DE FÔRMA DE PILARES RETANGULARES E ESTRUTURAS SIMILARES, PÉ-DIREITO SIMPLES, EM CHAPA DE MADEIRA COMPENSADA RESINADA, 4 UTILIZAÇÕES. AF_09/2020</t>
  </si>
  <si>
    <t>MONTAGEM E DESMONTAGEM DE FÔRMA DE VIGA, ESCORAMENTO COM PONTALETE DE MADEIRA, PÉ-DIREITO SIMPLES, EM MADEIRA SERRADA, 4 UTILIZAÇÕES. AF_09/2020</t>
  </si>
  <si>
    <t>MONTAGEM E DESMONTAGEM DE FÔRMA DE LAJE MACIÇA, PÉ-DIREITO SIMPLES, EM MADEIRA SERRADA, 4 UTILIZAÇÕES. AF_09/2020</t>
  </si>
  <si>
    <t>CONCRETO FCK = 20MPA, TRAÇO 1:2,7:3 (EM MASSA SECA DE CIMENTO/ AREIA MÉDIA/ BRITA 1) - PREPARO MECÂNICO COM BETONEIRA 400 L. AF_05/2021</t>
  </si>
  <si>
    <t>CONCRETO FCK = 30MPA, TRAÇO 1:2,1:2,5 (EM MASSA SECA DE CIMENTO/ AREIA MÉDIA/ BRITA 1) - PREPARO MECÂNICO COM BETONEIRA 400 L. AF_05/2021</t>
  </si>
  <si>
    <t>LANÇAMENTO COM USO DE BOMBA, ADENSAMENTO E ACABAMENTO DE CONCRETO EM ESTRUTURAS. AF_02/2022</t>
  </si>
  <si>
    <t>ELETRODUTO FLEXÍVEL CORRUGADO, PEAD, DN 50 (1 1/2"), PARA REDE ENTERRADA DE DISTRIBUIÇÃO DE ENERGIA ELÉTRICA - FORNECIMENTO E INSTALAÇÃO. AF_12/2021</t>
  </si>
  <si>
    <t>CABO DE COBRE FLEXÍVEL ISOLADO, 25 MM², ANTI-CHAMA 0,6/1,0 KV, PARA REDE ENTERRADA DE DISTRIBUIÇÃO DE ENERGIA ELÉTRICA - FORNECIMENTO E INSTALAÇÃO. AF_12/2021</t>
  </si>
  <si>
    <t>CABO DE COBRE FLEXÍVEL ISOLADO, 35 MM², ANTI-CHAMA 0,6/1,0 KV, PARA REDE ENTERRADA DE DISTRIBUIÇÃO DE ENERGIA ELÉTRICA - FORNECIMENTO E INSTALAÇÃO. AF_12/2021</t>
  </si>
  <si>
    <t>CABO DE COBRE FLEXÍVEL ISOLADO, 50 MM², ANTI-CHAMA 0,6/1,0 KV, PARA REDE ENTERRADA DE DISTRIBUIÇÃO DE ENERGIA ELÉTRICA - FORNECIMENTO E INSTALAÇÃO. AF_12/2021</t>
  </si>
  <si>
    <t>DISJUNTOR MONOPOLAR TIPO DIN, CORRENTE NOMINAL DE 10A - FORNECIMENTO E INSTALAÇÃO. AF_10/2020</t>
  </si>
  <si>
    <t>DISJUNTOR MONOPOLAR TIPO DIN, CORRENTE NOMINAL DE 16A - FORNECIMENTO E INSTALAÇÃO. AF_10/2020</t>
  </si>
  <si>
    <t>DISJUNTOR BIPOLAR TIPO DIN, CORRENTE NOMINAL DE 16A - FORNECIMENTO E INSTALAÇÃO. AF_10/2020</t>
  </si>
  <si>
    <t>DISJUNTOR BIPOLAR TIPO DIN, CORRENTE NOMINAL DE 20A - FORNECIMENTO E INSTALAÇÃO. AF_10/2020</t>
  </si>
  <si>
    <t>QUADRO DE MEDIÇÃO GERAL DE ENERGIA PARA BARRAMENTO BLINDADO COM 4 MEDIDORES - FORNECIMENTO E INSTALAÇÃO. AF_10/2020</t>
  </si>
  <si>
    <t>QUADRO DE DISTRIBUIÇÃO DE ENERGIA EM CHAPA DE AÇO GALVANIZADO, DE EMBUTIR, COM BARRAMENTO TRIFÁSICO, PARA 40 DISJUNTORES DIN 100A - FORNECIMENTO E INSTALAÇÃO. AF_10/2020</t>
  </si>
  <si>
    <t>QUADRO DE DISTRIBUIÇÃO DE ENERGIA EM CHAPA DE AÇO GALVANIZADO, DE EMBUTIR, COM BARRAMENTO TRIFÁSICO, PARA 30 DISJUNTORES DIN 225A - FORNECIMENTO E INSTALAÇÃO. AF_10/2020</t>
  </si>
  <si>
    <t>DISJUNTOR TRIPOLAR TIPO NEMA, CORRENTE NOMINAL DE 60 ATÉ 100A - FORNECIMENTO E INSTALAÇÃO. AF_10/2020</t>
  </si>
  <si>
    <t>DISJUNTOR TERMOMAGNÉTICO TRIPOLAR , CORRENTE NOMINAL DE 125A - FORNECIMENTO E INSTALAÇÃO. AF_10/2020</t>
  </si>
  <si>
    <t>ENTRADA DE ENERGIA ELÉTRICA, AÉREA, TRIFÁSICA, COM CAIXA DE EMBUTIR, CABO DE 10 MM2 E DISJUNTOR DIN 50A (NÃO INCLUSO O POSTE DE CONCRETO). AF_07/2020</t>
  </si>
  <si>
    <t>CABO TELEFÔNICO CCI-50 1 PAR, SEM BLINDAGEM, INSTALADO EM DISTRIBUIÇÃO DE EDIFICAÇÃO RESIDENCIAL - FORNECIMENTO E INSTALAÇÃO. AF_11/2019</t>
  </si>
  <si>
    <t>CABO TELEFÔNICO CTP-APL-50 10 PARES INSTALADO EM ENTRADA DE EDIFICAÇÃO - FORNECIMENTO E INSTALAÇÃO. AF_11/2019</t>
  </si>
  <si>
    <t>QUADRO DE DISTRIBUICAO PARA TELEFONE N.3, 40X40X12CM EM CHAPA METALICA, DE EMBUTIR, SEM ACESSORIOS, PADRAO TELEBRAS, FORNECIMENTO E INSTALAÇÃO. AF_11/2019</t>
  </si>
  <si>
    <t>CAIXA ENTERRADA PARA INSTALAÇÕES TELEFÔNICAS TIPO R1, EM ALVENARIA COM BLOCOS DE CONCRETO, DIMENSÕES INTERNAS: 0,35X0,60X0,60 M, EXCLUINDO TAMPÃO. AF_12/2020</t>
  </si>
  <si>
    <t>TAMPA PARA CAIXA TIPO R1, EM FERRO FUNDIDO, DIMENSÕES INTERNAS: 0,40 X 0,60 M - FORNECIMENTO E INSTALAÇÃO. AF_12/2020</t>
  </si>
  <si>
    <t>CABO ELETRÔNICO CATEGORIA 5E, INSTALADO EM EDIFICAÇÃO INSTITUCIONAL - FORNECIMENTO E INSTALAÇÃO. AF_11/2019</t>
  </si>
  <si>
    <t>PATCH PANEL 24 PORTAS, CATEGORIA 5E - FORNECIMENTO E INSTALAÇÃO. AF_11/2019</t>
  </si>
  <si>
    <t>TOMADA DE REDE RJ45 - FORNECIMENTO E INSTALAÇÃO. AF_11/2019</t>
  </si>
  <si>
    <t>CAIXA ENTERRADA HIDRÁULICA RETANGULAR, EM ALVENARIA COM BLOCOS DE CONCRETO, DIMENSÕES INTERNAS: 0,4X0,4X0,4 M PARA REDE DE DRENAGEM. AF_12/2020</t>
  </si>
  <si>
    <t>CAIXA ENTERRADA HIDRÁULICA RETANGULAR, EM ALVENARIA COM BLOCOS DE CONCRETO, DIMENSÕES INTERNAS: 0,8X0,8X0,6 M PARA REDE DE DRENAGEM. AF_12/2020</t>
  </si>
  <si>
    <t>CAIXA D´ÁGUA EM POLIETILENO, 2000 LITROS - FORNECIMENTO E INSTALAÇÃO. AF_06/2021</t>
  </si>
  <si>
    <t>ENGATE FLEXÍVEL EM INOX, 1/2  X 40CM - FORNECIMENTO E INSTALAÇÃO. AF_01/2020</t>
  </si>
  <si>
    <t>BANCADA DE GRANITO CINZA POLIDO, DE 1,50 X 0,60 M, PARA PIA DE COZINHA - FORNECIMENTO E INSTALAÇÃO. AF_01/2020</t>
  </si>
  <si>
    <t>CUBA DE EMBUTIR RETANGULAR DE AÇO INOXIDÁVEL, 46 X 30 X 12 CM - FORNECIMENTO E INSTALAÇÃO. AF_01/2020</t>
  </si>
  <si>
    <t>LAVATÓRIO LOUÇA BRANCA SUSPENSO, 29,5 X 39CM OU EQUIVALENTE, PADRÃO POPULAR - FORNECIMENTO E INSTALAÇÃO. AF_01/2020</t>
  </si>
  <si>
    <t>TANQUE DE LOUÇA BRANCA COM COLUNA, 30L OU EQUIVALENTE, INCLUSO SIFÃO FLEXÍVEL EM PVC, VÁLVULA PLÁSTICA E TORNEIRA DE METAL CROMADO PADRÃO POPULAR - FORNECIMENTO E INSTALAÇÃO. AF_01/2020</t>
  </si>
  <si>
    <t>VASO SANITÁRIO SIFONADO COM CAIXA ACOPLADA LOUÇA BRANCA, INCLUSO ENGATE FLEXÍVEL EM PLÁSTICO BRANCO, 1/2  X 40CM - FORNECIMENTO E INSTALAÇÃO. AF_01/2020</t>
  </si>
  <si>
    <t>CUBA DE EMBUTIR DE AÇO INOXIDÁVEL MÉDIA, INCLUSO VÁLVULA TIPO AMERICANA E SIFÃO TIPO GARRAFA EM METAL CROMADO - FORNECIMENTO E INSTALAÇÃO. AF_01/2020</t>
  </si>
  <si>
    <t>CUBA DE EMBUTIR OVAL EM LOUÇA BRANCA, 35 X 50CM OU EQUIVALENTE, INCLUSO VÁLVULA E SIFÃO TIPO GARRAFA EM METAL CROMADO - FORNECIMENTO E INSTALAÇÃO. AF_01/2020</t>
  </si>
  <si>
    <t>SABONETEIRA PLASTICA TIPO DISPENSER PARA SABONETE LIQUIDO COM RESERVATORIO 800 A 1500 ML, INCLUSO FIXAÇÃO. AF_01/2020</t>
  </si>
  <si>
    <t>ASSENTO SANITÁRIO CONVENCIONAL - FORNECIMENTO E INSTALACAO. AF_01/2020</t>
  </si>
  <si>
    <t>TORNEIRA CROMADA DE MESA PARA LAVATORIO, TIPO MONOCOMANDO. AF_01/2020</t>
  </si>
  <si>
    <t>BARRA DE APOIO LATERAL ARTICULADA, COM TRAVA, EM ACO INOX POLIDO, FIXADA NA PAREDE - FORNECIMENTO E INSTALAÇÃO. AF_01/2020</t>
  </si>
  <si>
    <t>BARRA DE APOIO RETA, EM ACO INOX POLIDO, COMPRIMENTO 60CM, FIXADA NA PAREDE - FORNECIMENTO E INSTALAÇÃO. AF_01/2020</t>
  </si>
  <si>
    <t>BARRA DE APOIO RETA, EM ACO INOX POLIDO, COMPRIMENTO 80 CM,  FIXADA NA PAREDE - FORNECIMENTO E INSTALAÇÃO. AF_01/2020</t>
  </si>
  <si>
    <t>BANCO ARTICULADO, EM ACO INOX, PARA PCD, FIXADO NA PAREDE - FORNECIMENTO E INSTALAÇÃO. AF_01/2020</t>
  </si>
  <si>
    <t>REGISTRO DE PRESSÃO BRUTO, LATÃO, ROSCÁVEL, 3/4", COM ACABAMENTO E CANOPLA CROMADOS - FORNECIMENTO E INSTALAÇÃO. AF_08/2021</t>
  </si>
  <si>
    <t>REGISTRO DE GAVETA BRUTO, LATÃO, ROSCÁVEL, 3/4", COM ACABAMENTO E CANOPLA CROMADOS - FORNECIMENTO E INSTALAÇÃO. AF_08/2021</t>
  </si>
  <si>
    <t>REGISTRO DE ESFERA, PVC, SOLDÁVEL, COM VOLANTE, DN  32 MM - FORNECIMENTO E INSTALAÇÃO. AF_08/2021</t>
  </si>
  <si>
    <t>REGISTRO DE ESFERA, PVC, SOLDÁVEL, COM VOLANTE, DN  50 MM - FORNECIMENTO E INSTALAÇÃO. AF_08/2021</t>
  </si>
  <si>
    <t>TORNEIRA DE BOIA PARA CAIXA D'ÁGUA, ROSCÁVEL, 1/2" - FORNECIMENTO E INSTALAÇÃO. AF_08/2021</t>
  </si>
  <si>
    <t>REGISTRO DE ESFERA, PVC, SOLDÁVEL, COM VOLANTE, DN  20 MM - FORNECIMENTO E INSTALAÇÃO. AF_08/2021</t>
  </si>
  <si>
    <t>ALVENARIA DE VEDAÇÃO DE BLOCOS CERÂMICOS FURADOS NA VERTICAL DE 14X19X39 CM (ESPESSURA 14 CM) E ARGAMASSA DE ASSENTAMENTO COM PREPARO EM BETONEIRA. AF_12/2021</t>
  </si>
  <si>
    <t>APLICAÇÃO MASSA ACRÍLICA PARA MADEIRA, PARA PINTURA COM TINTA DE ACABAMENTO (PIGMENTADA). AF_01/2021</t>
  </si>
  <si>
    <t>PINTURA TINTA DE ACABAMENTO (PIGMENTADA) ESMALTE SINTÉTICO ACETINADO EM MADEIRA, 2 DEMÃOS. AF_01/2021</t>
  </si>
  <si>
    <t>PISO CIMENTADO, TRAÇO 1:3 (CIMENTO E AREIA), ACABAMENTO LISO, ESPESSURA 3,0 CM, PREPARO MECÂNICO DA ARGAMASSA. AF_09/2020</t>
  </si>
  <si>
    <t>RODAPÉ EM POLIESTIRENO, ALTURA 5 CM. AF_09/2020</t>
  </si>
  <si>
    <t>SOLEIRA EM MÁRMORE, LARGURA 15 CM, ESPESSURA 2,0 CM. AF_09/2020</t>
  </si>
  <si>
    <t>CONTRAPISO EM ARGAMASSA TRAÇO 1:4 (CIMENTO E AREIA), PREPARO MECÂNICO COM BETONEIRA 400 L, APLICADO EM ÁREAS SECAS SOBRE LAJE, ADERIDO, ACABAMENTO NÃO REFORÇADO, ESPESSURA 4CM. AF_07/2021</t>
  </si>
  <si>
    <t>PEITORIL LINEAR EM GRANITO OU MÁRMORE, L = 15CM, COMPRIMENTO DE ATÉ 2M, ASSENTADO COM ARGAMASSA 1:6 COM ADITIVO. AF_11/2020</t>
  </si>
  <si>
    <t>CHAPIM SOBRE MUROS LINEARES, EM GRANITO OU MÁRMORE, L = 25 CM, ASSENTADO COM ARGAMASSA 1:6 COM ADITIVO. AF_11/2020</t>
  </si>
  <si>
    <t>LIMPEZA DE PISO CERÂMICO OU PORCELANATO UTILIZANDO DETERGENTE NEUTRO E ESCOVAÇÃO MANUAL. AF_04/2019</t>
  </si>
  <si>
    <t>LIMPEZA DE REVESTIMENTO CERÂMICO EM PAREDE UTILIZANDO DETERGENTE NEUTRO E ESCOVAÇÃO MANUAL. AF_04/2019</t>
  </si>
  <si>
    <t>TRANSPORTE COM CAMINHÃO BASCULANTE DE 10 M³, EM VIA URBANA PAVIMENTADA, DMT ATÉ 30 KM (UNIDADE: M3XKM). AF_07/2020</t>
  </si>
  <si>
    <t>TRANSPORTE COM CAMINHÃO BASCULANTE DE 10 M³, EM VIA INTERNA (DENTRO DO CANTEIRO - UNIDADE: M3XKM). AF_07/2020</t>
  </si>
  <si>
    <t>CARGA, MANOBRA E DESCARGA DE ENTULHO EM CAMINHÃO BASCULANTE 10 M³ - CARGA COM ESCAVADEIRA HIDRÁULICA  (CAÇAMBA DE 0,80 M³ / 111 HP) E DESCARGA LIVRE (UNIDADE: M3). AF_07/2020</t>
  </si>
  <si>
    <t>INSTALAÇÃO DE BANCO METÁLICO COM ENCOSTO, 1,60 M DE COMPRIMENTO, EM TUBO DE AÇO CARBONO COM PINTURA ELETROSTÁTICA, SOBRE PISO DE CONCRETO EXISTENTE. AF_11/2021</t>
  </si>
  <si>
    <t>ENGENHEIRO CIVIL DE OBRA JUNIOR COM ENCARGOS COMPLEMENTARES</t>
  </si>
  <si>
    <t>MESTRE DE OBRAS COM ENCARGOS COMPLEMENTARES</t>
  </si>
  <si>
    <t>TECNICO DE EDIFICACOES COM ENCARGOS COMPLEMENTARES</t>
  </si>
  <si>
    <t>MEMÓRIA DE CÁLCULO</t>
  </si>
  <si>
    <t>CÓDIGO</t>
  </si>
  <si>
    <t>FONTE</t>
  </si>
  <si>
    <t>DESCRIÇÃO DOS SERVIÇOS</t>
  </si>
  <si>
    <t>ESPECIFICAÇÃO</t>
  </si>
  <si>
    <t xml:space="preserve">CRONOGRAMA FÍSICO - FINANCEIRO </t>
  </si>
  <si>
    <t>DESCRIÇÃO</t>
  </si>
  <si>
    <t>VALOR TOTAL DO ITEM</t>
  </si>
  <si>
    <t>PESO (%)</t>
  </si>
  <si>
    <t>30 DIAS</t>
  </si>
  <si>
    <t>60 DIAS</t>
  </si>
  <si>
    <t>90 DIAS</t>
  </si>
  <si>
    <t>TOTAL GERAL</t>
  </si>
  <si>
    <t>DEMONSTRATIVO   DA   COMPOSIÇÃO   DO   B.D.I</t>
  </si>
  <si>
    <t>1.1</t>
  </si>
  <si>
    <t>2.1</t>
  </si>
  <si>
    <t>3.1</t>
  </si>
  <si>
    <t>4.1</t>
  </si>
  <si>
    <t>5.1</t>
  </si>
  <si>
    <t>UNID.</t>
  </si>
  <si>
    <t>INSTALAÇÃO DE VIDRO ARAMADO, E = 6 MM, EM ESQUADRIA DE ALUMÍNIO OU PVC, FIXADO COM BAGUETE. AF_01/2021_PS</t>
  </si>
  <si>
    <t>RACK FECHADO PARA SERVIDOR - FORNECIMENTO E INSTALAÇÃO. AF_11/2019</t>
  </si>
  <si>
    <t>TUBO PVC, SERIE NORMAL, ESGOTO PREDIAL, DN 40 MM, FORNECIDO E INSTALADO EM RAMAL DE DESCARGA OU RAMAL DE ESGOTO SANITÁRIO. AF_08/2022</t>
  </si>
  <si>
    <t>TUBO PVC, SERIE NORMAL, ESGOTO PREDIAL, DN 50 MM, FORNECIDO E INSTALADO EM RAMAL DE DESCARGA OU RAMAL DE ESGOTO SANITÁRIO. AF_08/2022</t>
  </si>
  <si>
    <t>TUBO PVC, SERIE NORMAL, ESGOTO PREDIAL, DN 75 MM, FORNECIDO E INSTALADO EM RAMAL DE DESCARGA OU RAMAL DE ESGOTO SANITÁRIO. AF_08/2022</t>
  </si>
  <si>
    <t>TUBO PVC, SERIE NORMAL, ESGOTO PREDIAL, DN 100 MM, FORNECIDO E INSTALADO EM RAMAL DE DESCARGA OU RAMAL DE ESGOTO SANITÁRIO. AF_08/2022</t>
  </si>
  <si>
    <t>TUBO PVC, SERIE NORMAL, ESGOTO PREDIAL, DN 150 MM, FORNECIDO E INSTALADO EM SUBCOLETOR AÉREO DE ESGOTO SANITÁRIO. AF_08/2022</t>
  </si>
  <si>
    <t>JOELHO 90 GRAUS, PVC, SOLDÁVEL, DN 20MM, INSTALADO EM RAMAL OU SUB-RAMAL DE ÁGUA - FORNECIMENTO E INSTALAÇÃO. AF_06/2022</t>
  </si>
  <si>
    <t>JOELHO 90 GRAUS, PVC, SOLDÁVEL, DN 25MM, INSTALADO EM RAMAL OU SUB-RAMAL DE ÁGUA - FORNECIMENTO E INSTALAÇÃO. AF_06/2022</t>
  </si>
  <si>
    <t>JOELHO 90 GRAUS COM BUCHA DE LATÃO, PVC, SOLDÁVEL, DN 25MM, X 3/4  INSTALADO EM RAMAL OU SUB-RAMAL DE ÁGUA - FORNECIMENTO E INSTALAÇÃO. AF_06/2022</t>
  </si>
  <si>
    <t>JOELHO 90 GRAUS, PVC, SOLDÁVEL, DN 32MM, INSTALADO EM RAMAL OU SUB-RAMAL DE ÁGUA - FORNECIMENTO E INSTALAÇÃO. AF_06/2022</t>
  </si>
  <si>
    <t>LUVA COM BUCHA DE LATÃO, PVC, SOLDÁVEL, DN 20MM X 1/2", INSTALADO EM RAMAL OU SUB-RAMAL DE ÁGUA - FORNECIMENTO E INSTALAÇÃO. AF_06/2022</t>
  </si>
  <si>
    <t>LUVA DE REDUÇÃO, PVC, SOLDÁVEL, DN 32MM X 25MM, INSTALADO EM RAMAL OU SUB-RAMAL DE ÁGUA - FORNECIMENTO E INSTALAÇÃO. AF_06/2022</t>
  </si>
  <si>
    <t>ADAPTADOR CURTO COM BOLSA E ROSCA PARA REGISTRO, PVC, SOLDÁVEL, DN 25MM X 3/4 , INSTALADO EM RAMAL OU SUB-RAMAL DE ÁGUA - FORNECIMENTO E INSTALAÇÃO. AF_06/2022</t>
  </si>
  <si>
    <t>ADAPTADOR CURTO COM BOLSA E ROSCA PARA REGISTRO, PVC, SOLDÁVEL, DN 32MM X 1 , INSTALADO EM RAMAL OU SUB-RAMAL DE ÁGUA - FORNECIMENTO E INSTALAÇÃO. AF_06/2022</t>
  </si>
  <si>
    <t>TÊ COM BUCHA DE LATÃO NA BOLSA CENTRAL, PVC, SOLDÁVEL, DN 25MM X 1/2 , INSTALADO EM RAMAL OU SUB-RAMAL DE ÁGUA - FORNECIMENTO E INSTALAÇÃO. AF_06/2022</t>
  </si>
  <si>
    <t>TE, PVC, SOLDÁVEL, DN 25MM, INSTALADO EM RAMAL DE DISTRIBUIÇÃO DE ÁGUA - FORNECIMENTO E INSTALAÇÃO. AF_06/2022</t>
  </si>
  <si>
    <t>TE, PVC, SOLDÁVEL, DN 32MM, INSTALADO EM RAMAL DE DISTRIBUIÇÃO DE ÁGUA - FORNECIMENTO E INSTALAÇÃO. AF_06/2022</t>
  </si>
  <si>
    <t>TÊ DE REDUÇÃO, PVC, SOLDÁVEL, DN 32MM X 25MM, INSTALADO EM RAMAL DE DISTRIBUIÇÃO DE ÁGUA - FORNECIMENTO E INSTALAÇÃO. AF_06/2022</t>
  </si>
  <si>
    <t>JOELHO 90 GRAUS, PVC, SOLDÁVEL, DN 50MM, INSTALADO EM PRUMADA DE ÁGUA - FORNECIMENTO E INSTALAÇÃO. AF_06/2022</t>
  </si>
  <si>
    <t>JOELHO 90 GRAUS, PVC, SERIE R, ÁGUA PLUVIAL, DN 150 MM, JUNTA ELÁSTICA, FORNECIDO E INSTALADO EM CONDUTORES VERTICAIS DE ÁGUAS PLUVIAIS. AF_06/2022</t>
  </si>
  <si>
    <t>JOELHO 90 GRAUS, PVC, SERIE NORMAL, ESGOTO PREDIAL, DN 40 MM, JUNTA SOLDÁVEL, FORNECIDO E INSTALADO EM RAMAL DE DESCARGA OU RAMAL DE ESGOTO SANITÁRIO. AF_08/2022</t>
  </si>
  <si>
    <t>JOELHO 45 GRAUS, PVC, SERIE NORMAL, ESGOTO PREDIAL, DN 40 MM, JUNTA SOLDÁVEL, FORNECIDO E INSTALADO EM RAMAL DE DESCARGA OU RAMAL DE ESGOTO SANITÁRIO. AF_08/2022</t>
  </si>
  <si>
    <t>JOELHO 90 GRAUS, PVC, SERIE NORMAL, ESGOTO PREDIAL, DN 50 MM, JUNTA ELÁSTICA, FORNECIDO E INSTALADO EM RAMAL DE DESCARGA OU RAMAL DE ESGOTO SANITÁRIO. AF_08/2022</t>
  </si>
  <si>
    <t>JOELHO 45 GRAUS, PVC, SERIE NORMAL, ESGOTO PREDIAL, DN 50 MM, JUNTA ELÁSTICA, FORNECIDO E INSTALADO EM RAMAL DE DESCARGA OU RAMAL DE ESGOTO SANITÁRIO. AF_08/2022</t>
  </si>
  <si>
    <t>JOELHO 45 GRAUS, PVC, SERIE NORMAL, ESGOTO PREDIAL, DN 75 MM, JUNTA ELÁSTICA, FORNECIDO E INSTALADO EM RAMAL DE DESCARGA OU RAMAL DE ESGOTO SANITÁRIO. AF_08/2022</t>
  </si>
  <si>
    <t>JOELHO 90 GRAUS, PVC, SERIE NORMAL, ESGOTO PREDIAL, DN 100 MM, JUNTA ELÁSTICA, FORNECIDO E INSTALADO EM RAMAL DE DESCARGA OU RAMAL DE ESGOTO SANITÁRIO. AF_08/2022</t>
  </si>
  <si>
    <t>JOELHO 45 GRAUS, PVC, SERIE NORMAL, ESGOTO PREDIAL, DN 100 MM, JUNTA ELÁSTICA, FORNECIDO E INSTALADO EM RAMAL DE DESCARGA OU RAMAL DE ESGOTO SANITÁRIO. AF_08/2022</t>
  </si>
  <si>
    <t>TE, PVC, SERIE NORMAL, ESGOTO PREDIAL, DN 40 X 40 MM, JUNTA SOLDÁVEL, FORNECIDO E INSTALADO EM RAMAL DE DESCARGA OU RAMAL DE ESGOTO SANITÁRIO. AF_08/2022</t>
  </si>
  <si>
    <t>TE, PVC, SERIE NORMAL, ESGOTO PREDIAL, DN 50 X 50 MM, JUNTA ELÁSTICA, FORNECIDO E INSTALADO EM RAMAL DE DESCARGA OU RAMAL DE ESGOTO SANITÁRIO. AF_08/2022</t>
  </si>
  <si>
    <t>JUNÇÃO SIMPLES, PVC, SERIE NORMAL, ESGOTO PREDIAL, DN 50 X 50 MM, JUNTA ELÁSTICA, FORNECIDO E INSTALADO EM RAMAL DE DESCARGA OU RAMAL DE ESGOTO SANITÁRIO. AF_08/2022</t>
  </si>
  <si>
    <t>TE, PVC, SERIE NORMAL, ESGOTO PREDIAL, DN 75 X 75 MM, JUNTA ELÁSTICA, FORNECIDO E INSTALADO EM RAMAL DE DESCARGA OU RAMAL DE ESGOTO SANITÁRIO. AF_08/2022</t>
  </si>
  <si>
    <t>JUNÇÃO SIMPLES, PVC, SERIE NORMAL, ESGOTO PREDIAL, DN 75 X 75 MM, JUNTA ELÁSTICA, FORNECIDO E INSTALADO EM RAMAL DE DESCARGA OU RAMAL DE ESGOTO SANITÁRIO. AF_08/2022</t>
  </si>
  <si>
    <t>JUNÇÃO SIMPLES, PVC, SERIE NORMAL, ESGOTO PREDIAL, DN 100 X 100 MM, JUNTA ELÁSTICA, FORNECIDO E INSTALADO EM RAMAL DE DESCARGA OU RAMAL DE ESGOTO SANITÁRIO. AF_08/2022</t>
  </si>
  <si>
    <t>JOELHO 90 GRAUS, PVC, SERIE NORMAL, ESGOTO PREDIAL, DN 50 MM, JUNTA ELÁSTICA, FORNECIDO E INSTALADO EM PRUMADA DE ESGOTO SANITÁRIO OU VENTILAÇÃO. AF_08/2022</t>
  </si>
  <si>
    <t>JOELHO 45 GRAUS, PVC, SERIE NORMAL, ESGOTO PREDIAL, DN 50 MM, JUNTA ELÁSTICA, FORNECIDO E INSTALADO EM PRUMADA DE ESGOTO SANITÁRIO OU VENTILAÇÃO. AF_08/2022</t>
  </si>
  <si>
    <t>JOELHO 90 GRAUS COM BUCHA DE LATÃO, PVC, SOLDÁVEL, DN 25MM, X 1/2  INSTALADO EM RAMAL OU SUB-RAMAL DE ÁGUA - FORNECIMENTO E INSTALAÇÃO. AF_06/2022</t>
  </si>
  <si>
    <t>BUCHA DE REDUÇÃO , LONGA, PVC, SOLDÁVEL, DN 50 X 32 MM, INSTALADO EM PRUMADA DE ÁGUA - FORNECIMENTO E INSTALAÇÃO. AF_06/2022</t>
  </si>
  <si>
    <t>BUCHA DE REDUÇÃO , LONGA, PVC, SOLDÁVEL, DN 50 X 32 MM, INSTALADO EM RAMAL DE DISTRIBUIÇÃO DE ÁGUA - FORNECIMENTO E INSTALAÇÃO. AF_06/2022</t>
  </si>
  <si>
    <t>TE, PVC, SOLDÁVEL, DN 50MM, INSTALADO EM RAMAL DE DISTRIBUIÇÃO DE ÁGUA - FORNECIMENTO E INSTALAÇÃO. AF_06/2022</t>
  </si>
  <si>
    <t>JUNÇÃO DE REDUÇÃO INVERTIDA, PVC, SÉRIE NORMAL, ESGOTO PREDIAL, DN 75 X 50 MM, JUNTA ELÁSTICA, FORNECIDO E INSTALADO EM RAMAL DE DESCARGA OU RAMAL DE ESGOTO SANITÁRIO. AF_08/2022</t>
  </si>
  <si>
    <t>JUNÇÃO DE REDUÇÃO INVERTIDA, PVC, SÉRIE NORMAL, ESGOTO PREDIAL, DN 100 X 50 MM, JUNTA ELÁSTICA, FORNECIDO E INSTALADO EM RAMAL DE DESCARGA OU RAMAL DE ESGOTO SANITÁRIO. AF_08/2022</t>
  </si>
  <si>
    <t>TERMINAL DE VENTILAÇÃO, PVC, SÉRIE NORMAL, ESGOTO PREDIAL, DN 50 MM, JUNTA SOLDÁVEL, FORNECIDO E INSTALADO EM PRUMADA DE ESGOTO SANITÁRIO OU VENTILAÇÃO. AF_08/2022</t>
  </si>
  <si>
    <t>RALO SIFONADO, PVC, DN 100 X 40 MM, JUNTA SOLDÁVEL, FORNECIDO E INSTALADO EM RAMAL DE DESCARGA OU EM RAMAL DE ESGOTO SANITÁRIO. AF_08/2022</t>
  </si>
  <si>
    <t>CAIXA SIFONADA, COM GRELHA QUADRADA, PVC, DN 150 X 150 X 50 MM, JUNTA SOLDÁVEL, FORNECIDA E INSTALADA EM RAMAL DE DESCARGA OU EM RAMAL DE ESGOTO SANITÁRIO. AF_08/2022</t>
  </si>
  <si>
    <t>REPÚBLICA FEDERATIVA DO BRASIL</t>
  </si>
  <si>
    <t>ESTADO DO RIO DE JANEIRO</t>
  </si>
  <si>
    <t>EXECUÇÃO DE PAVIMENTO EM PISO INTERTRAVADO, COM BLOCO RETANGULAR COR NATURAL DE 20 X 10 CM, ESPESSURA 6 CM. AF_10/2022</t>
  </si>
  <si>
    <t>CHAPISCO APLICADO EM ALVENARIAS E ESTRUTURAS DE CONCRETO INTERNAS, COM COLHER DE PEDREIRO.  ARGAMASSA TRAÇO 1:3 COM PREPARO MANUAL. AF_10/2022</t>
  </si>
  <si>
    <t>CHAPISCO APLICADO EM ALVENARIA (SEM PRESENÇA DE VÃOS) E ESTRUTURAS DE CONCRETO DE FACHADA, COM COLHER DE PEDREIRO.  ARGAMASSA TRAÇO 1:3 COM PREPARO MANUAL. AF_10/2022</t>
  </si>
  <si>
    <t>4.2</t>
  </si>
  <si>
    <t>120 DIAS</t>
  </si>
  <si>
    <t>150 DIAS</t>
  </si>
  <si>
    <t>180 DIAS</t>
  </si>
  <si>
    <t xml:space="preserve">SECRETARIA MUNICIPAL DE SAÚDE </t>
  </si>
  <si>
    <t>Rua Dez de Maio, nº772, Centro. Itaperuna - RJ, 28300-000</t>
  </si>
  <si>
    <t>SINAPI</t>
  </si>
  <si>
    <t>1.2</t>
  </si>
  <si>
    <t>SERVIÇOS PRELIMINARES</t>
  </si>
  <si>
    <t>3.2</t>
  </si>
  <si>
    <t>3.3</t>
  </si>
  <si>
    <t>10.1</t>
  </si>
  <si>
    <t>9.1</t>
  </si>
  <si>
    <t>7.1</t>
  </si>
  <si>
    <t>7.2</t>
  </si>
  <si>
    <t>COBERTURA</t>
  </si>
  <si>
    <t>11.1</t>
  </si>
  <si>
    <t>8.1</t>
  </si>
  <si>
    <t>6.1</t>
  </si>
  <si>
    <t>6.2</t>
  </si>
  <si>
    <t>6.3</t>
  </si>
  <si>
    <t>6.4</t>
  </si>
  <si>
    <t>12.1</t>
  </si>
  <si>
    <t>12.2</t>
  </si>
  <si>
    <t>m²</t>
  </si>
  <si>
    <t>FORNECIMENTO E INSTALAÇÃO DE PLACA DE OBRA COM CHAPA GALVANIZADA E ESTRUTURA DE MADEIRA. AF_03/2022_PS</t>
  </si>
  <si>
    <t>m³</t>
  </si>
  <si>
    <t>REATERRO MANUAL DE VALAS, COM COMPACTADOR DE SOLOS DE PERCUSSÃO. AF_08/2023</t>
  </si>
  <si>
    <t>3.1.1</t>
  </si>
  <si>
    <t>3.2.1</t>
  </si>
  <si>
    <t>3.3.1</t>
  </si>
  <si>
    <t>5.1.1</t>
  </si>
  <si>
    <t>5.2</t>
  </si>
  <si>
    <t>5.2.1</t>
  </si>
  <si>
    <t>IMPERMEABILIZAÇÃO DE SUPERFÍCIE COM MANTA ASFÁLTICA, UMA CAMADA, INCLUSIVE APLICAÇÃO DE PRIMER ASFÁLTICO, E=4MM. AF_09/2023</t>
  </si>
  <si>
    <t>7.1.1</t>
  </si>
  <si>
    <t>7.1.2</t>
  </si>
  <si>
    <t>7.1.3</t>
  </si>
  <si>
    <t>7.2.1</t>
  </si>
  <si>
    <t>7.2.2</t>
  </si>
  <si>
    <t>CABO DE COBRE FLEXÍVEL ISOLADO, 4 MM², ANTI-CHAMA 450/750 V, PARA CIRCUITOS TERMINAIS - FORNECIMENTO E INSTALAÇÃO. AF_03/2023</t>
  </si>
  <si>
    <t>9.2</t>
  </si>
  <si>
    <t>10.1.1</t>
  </si>
  <si>
    <t>14.4</t>
  </si>
  <si>
    <t>13.1</t>
  </si>
  <si>
    <t>13.2</t>
  </si>
  <si>
    <t>13.3</t>
  </si>
  <si>
    <t>14.1</t>
  </si>
  <si>
    <t>14.2</t>
  </si>
  <si>
    <t>14.3</t>
  </si>
  <si>
    <t>14.5</t>
  </si>
  <si>
    <t>15.1</t>
  </si>
  <si>
    <t>16.1</t>
  </si>
  <si>
    <t>16.3</t>
  </si>
  <si>
    <t>PINTURA</t>
  </si>
  <si>
    <t>17.1</t>
  </si>
  <si>
    <t>17.2</t>
  </si>
  <si>
    <t>17.3</t>
  </si>
  <si>
    <t>17.4</t>
  </si>
  <si>
    <t>18.1</t>
  </si>
  <si>
    <t>19.1</t>
  </si>
  <si>
    <t>19.2</t>
  </si>
  <si>
    <t>20.1</t>
  </si>
  <si>
    <t>ADMINISTRAÇÃO LOCAL</t>
  </si>
  <si>
    <t>SUBTOTAL</t>
  </si>
  <si>
    <t>Código</t>
  </si>
  <si>
    <t>Banco</t>
  </si>
  <si>
    <t>Item</t>
  </si>
  <si>
    <t>LOCAÇÃO</t>
  </si>
  <si>
    <t xml:space="preserve">UNITÁRIO </t>
  </si>
  <si>
    <t>Und</t>
  </si>
  <si>
    <t>Quant</t>
  </si>
  <si>
    <t xml:space="preserve">CONSTRUÇÃO DA UNIDADE BÁSICA DE SAÚDE - PORTE I </t>
  </si>
  <si>
    <t xml:space="preserve">ÁREA: </t>
  </si>
  <si>
    <t xml:space="preserve">DESCRIÇÃO </t>
  </si>
  <si>
    <t>1.1.1</t>
  </si>
  <si>
    <t>1.2.1</t>
  </si>
  <si>
    <t>1.2.2</t>
  </si>
  <si>
    <t>1.2.3</t>
  </si>
  <si>
    <t>INSTALAÇÃO DO CANTEIRO DE OBRAS</t>
  </si>
  <si>
    <t>TAPUMES, BARRAÇÕES E COBERTURAS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</si>
  <si>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</si>
  <si>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</si>
  <si>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</si>
  <si>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</si>
  <si>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</si>
  <si>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</si>
  <si>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</si>
  <si>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</si>
  <si>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</si>
  <si>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MOVIMENTO DE TERRA</t>
  </si>
  <si>
    <t xml:space="preserve">ESCAVAÇÕES </t>
  </si>
  <si>
    <t>REATERRO E COMPACTAÇÃO</t>
  </si>
  <si>
    <t>TRANSPORTES</t>
  </si>
  <si>
    <t>3.3.2</t>
  </si>
  <si>
    <t>3.3.3</t>
  </si>
  <si>
    <t>ESTRUTURAS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</si>
  <si>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</si>
  <si>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</si>
  <si>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</si>
  <si>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</si>
  <si>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</si>
  <si>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</si>
  <si>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</si>
  <si>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</si>
  <si>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</si>
  <si>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</si>
  <si>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</si>
  <si>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</si>
  <si>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</si>
  <si>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</si>
  <si>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</si>
  <si>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PAREDES E PAINÉIS</t>
  </si>
  <si>
    <t>ALVENARIA DE VEDAÇÕES</t>
  </si>
  <si>
    <t>VERGA/CONTRAVERGA</t>
  </si>
  <si>
    <t>5.2.3</t>
  </si>
  <si>
    <t>5.2.4</t>
  </si>
  <si>
    <t>ESQUADRIAS DE MADEIRA</t>
  </si>
  <si>
    <t>6.1.1</t>
  </si>
  <si>
    <t>PORTAS</t>
  </si>
  <si>
    <t>6.1.2</t>
  </si>
  <si>
    <t>ESQUADRIAS METÁLICAS</t>
  </si>
  <si>
    <t>OUTRAS ESQUADRIAS</t>
  </si>
  <si>
    <t>VIDROS E ESPELHOS</t>
  </si>
  <si>
    <t>VIDROS</t>
  </si>
  <si>
    <t>8.1.1</t>
  </si>
  <si>
    <t>ESTRUTURA PARA TELHADO</t>
  </si>
  <si>
    <t>9.1.1</t>
  </si>
  <si>
    <t>9.1.2</t>
  </si>
  <si>
    <t>TELHADO</t>
  </si>
  <si>
    <t>9.2.1</t>
  </si>
  <si>
    <t>9.3</t>
  </si>
  <si>
    <t>RUFOS E CALHAS</t>
  </si>
  <si>
    <t>9.3.1</t>
  </si>
  <si>
    <t>9.3.2</t>
  </si>
  <si>
    <t>9.4</t>
  </si>
  <si>
    <t>DIVERSOS</t>
  </si>
  <si>
    <t>9.4.1</t>
  </si>
  <si>
    <t>IMPERMEABILIZAÇÃO</t>
  </si>
  <si>
    <t>IMPERMEABILIZAÇÃO CALHAS, LAJES DESCOBERTAS, BALDRAMES, PAREDES E JARDINEIRAS</t>
  </si>
  <si>
    <t>10.1.2</t>
  </si>
  <si>
    <t>TETOS E FORROS</t>
  </si>
  <si>
    <t>11.1.1</t>
  </si>
  <si>
    <t>REBAIXAMENTOS</t>
  </si>
  <si>
    <t>REVESTIMENTO DE PAREDES</t>
  </si>
  <si>
    <t>REVESTIMENTO COM ARGAMASSA</t>
  </si>
  <si>
    <t>12.1.1</t>
  </si>
  <si>
    <t>12.1.2</t>
  </si>
  <si>
    <t>12.1.3</t>
  </si>
  <si>
    <t>ACABAMENTOS</t>
  </si>
  <si>
    <t>12.2.1</t>
  </si>
  <si>
    <t>PISOS INTERNOS E EXTERNOS</t>
  </si>
  <si>
    <t>13.1.1</t>
  </si>
  <si>
    <t>13.2.1</t>
  </si>
  <si>
    <t>13.2.2</t>
  </si>
  <si>
    <t>13.2.3</t>
  </si>
  <si>
    <t>13.2.4</t>
  </si>
  <si>
    <t>13.2.5</t>
  </si>
  <si>
    <t>DEGRAUS, RODAPÉS, SOLEIRAS E PEITORIS</t>
  </si>
  <si>
    <t>13.3.1</t>
  </si>
  <si>
    <t>13.3.2</t>
  </si>
  <si>
    <t>13.3.3</t>
  </si>
  <si>
    <t>INSTALAÇÕES HIDROSSANITÁRIAS</t>
  </si>
  <si>
    <t>TUBULAÇÃO DE LIGAÇÃO DE CAIXAS</t>
  </si>
  <si>
    <t>14.1.1</t>
  </si>
  <si>
    <t>14.1.2</t>
  </si>
  <si>
    <t>CAIXAS DE PASSAGEM</t>
  </si>
  <si>
    <t>14.2.1</t>
  </si>
  <si>
    <t>14.2.2</t>
  </si>
  <si>
    <t>REDE DE ÁGUA FRIA - TUBOS SOLDÁVEIS DE PVC</t>
  </si>
  <si>
    <t>14.3.1</t>
  </si>
  <si>
    <t>14.3.2</t>
  </si>
  <si>
    <t>14.3.3</t>
  </si>
  <si>
    <t>14.3.4</t>
  </si>
  <si>
    <t>14.4.1</t>
  </si>
  <si>
    <t>14.4.2</t>
  </si>
  <si>
    <t>14.4.3</t>
  </si>
  <si>
    <t>REDE DE ESGOTO - TUBOS DE PVC</t>
  </si>
  <si>
    <t>14.4.4</t>
  </si>
  <si>
    <t>14.4.5</t>
  </si>
  <si>
    <t>CAIXA DE PVC / EQUIPAMENTOS / DIVERSOS</t>
  </si>
  <si>
    <t>14.5.1</t>
  </si>
  <si>
    <t>14.5.2</t>
  </si>
  <si>
    <t>14.5.3</t>
  </si>
  <si>
    <t>14.5.4</t>
  </si>
  <si>
    <t>14.5.5</t>
  </si>
  <si>
    <t>14.5.6</t>
  </si>
  <si>
    <t>14.5.7</t>
  </si>
  <si>
    <t>14.5.8</t>
  </si>
  <si>
    <t>14.5.9</t>
  </si>
  <si>
    <t>14.5.10</t>
  </si>
  <si>
    <t>INSTALAÇÕES ELÉTRICAS</t>
  </si>
  <si>
    <t>QUADRO DE DISTRIBUIÇÃO</t>
  </si>
  <si>
    <t>15.1.1</t>
  </si>
  <si>
    <t>15.1.2</t>
  </si>
  <si>
    <t>15.2</t>
  </si>
  <si>
    <t>CAIXA DE PASSAGEM</t>
  </si>
  <si>
    <t>15.2.1</t>
  </si>
  <si>
    <t>15.2.2</t>
  </si>
  <si>
    <t>15.2.3</t>
  </si>
  <si>
    <t>15.2.4</t>
  </si>
  <si>
    <t>15.2.5</t>
  </si>
  <si>
    <t>15.3</t>
  </si>
  <si>
    <t>ELETRODUTOS, PERFILADOS E CONEXÕES</t>
  </si>
  <si>
    <t>15.3.1</t>
  </si>
  <si>
    <t>15.3.2</t>
  </si>
  <si>
    <t>15.4</t>
  </si>
  <si>
    <t>CHAVES, FUSÍVEIS E DISJUNTORES</t>
  </si>
  <si>
    <t>15.4.1</t>
  </si>
  <si>
    <t>15.4.2</t>
  </si>
  <si>
    <t>15.4.3</t>
  </si>
  <si>
    <t>15.4.4</t>
  </si>
  <si>
    <t>15.4.5</t>
  </si>
  <si>
    <t>15.4.6</t>
  </si>
  <si>
    <t>15.4.7</t>
  </si>
  <si>
    <t>15.5</t>
  </si>
  <si>
    <t>FIOS E CABOS</t>
  </si>
  <si>
    <t>15.5.1</t>
  </si>
  <si>
    <t>15.5.2</t>
  </si>
  <si>
    <t>15.5.3</t>
  </si>
  <si>
    <t>15.5.4</t>
  </si>
  <si>
    <t>15.5.5</t>
  </si>
  <si>
    <t>15.5.6</t>
  </si>
  <si>
    <t>15.5.7</t>
  </si>
  <si>
    <t>15.6</t>
  </si>
  <si>
    <t>PADRÃO DE ENTRADA DE ENERGIA</t>
  </si>
  <si>
    <t>15.6.1</t>
  </si>
  <si>
    <t>15.6.2</t>
  </si>
  <si>
    <t>OUTRAS INSTALAÇÕES</t>
  </si>
  <si>
    <t>16.1.1</t>
  </si>
  <si>
    <t>16.1.2</t>
  </si>
  <si>
    <t>16.1.3</t>
  </si>
  <si>
    <t>16.1.4</t>
  </si>
  <si>
    <t>16.1.5</t>
  </si>
  <si>
    <t>16.1.7</t>
  </si>
  <si>
    <t>16.1.6</t>
  </si>
  <si>
    <t>16.1.8</t>
  </si>
  <si>
    <t>16.1.9</t>
  </si>
  <si>
    <t>16.1.10</t>
  </si>
  <si>
    <t>16.1.11</t>
  </si>
  <si>
    <t>16.1.12</t>
  </si>
  <si>
    <t>16.1.13</t>
  </si>
  <si>
    <t>16.1.14</t>
  </si>
  <si>
    <t>16.1.15</t>
  </si>
  <si>
    <t>CLIMATIZAÇÃO (INFRA-ESTRUTURA)</t>
  </si>
  <si>
    <t>16.3.1</t>
  </si>
  <si>
    <t>16.3.2</t>
  </si>
  <si>
    <t>16.3.3</t>
  </si>
  <si>
    <t>16.3.4</t>
  </si>
  <si>
    <t>16.3.5</t>
  </si>
  <si>
    <t>16.3.6</t>
  </si>
  <si>
    <t>16.3.7</t>
  </si>
  <si>
    <t>APARELHOS HIDROSSANITÁRIOS</t>
  </si>
  <si>
    <t>LOUÇAS</t>
  </si>
  <si>
    <t>17.1.1</t>
  </si>
  <si>
    <t>17.1.2</t>
  </si>
  <si>
    <t>17.1.3</t>
  </si>
  <si>
    <t>17.1.4</t>
  </si>
  <si>
    <t>17.1.5</t>
  </si>
  <si>
    <t>17.1.6</t>
  </si>
  <si>
    <t>BANCADAS</t>
  </si>
  <si>
    <t>17.2.1</t>
  </si>
  <si>
    <t>TORNEIRAS, REGISTROS, VÁLVULAS E METAIS</t>
  </si>
  <si>
    <t>17.3.1</t>
  </si>
  <si>
    <t>17.3.2</t>
  </si>
  <si>
    <t>17.3.3</t>
  </si>
  <si>
    <t>17.3.4</t>
  </si>
  <si>
    <t>17.3.5</t>
  </si>
  <si>
    <t>17.3.6</t>
  </si>
  <si>
    <t>17.3.7</t>
  </si>
  <si>
    <t>17.3.8</t>
  </si>
  <si>
    <t>17.3.9</t>
  </si>
  <si>
    <t>OUTROS APARELHOS</t>
  </si>
  <si>
    <t>17.4.1</t>
  </si>
  <si>
    <t>17.4.2</t>
  </si>
  <si>
    <t>17.4.3</t>
  </si>
  <si>
    <t>17.4.4</t>
  </si>
  <si>
    <t>17.4.5</t>
  </si>
  <si>
    <t>17.4.6</t>
  </si>
  <si>
    <t>17.4.7</t>
  </si>
  <si>
    <t>17.4.8</t>
  </si>
  <si>
    <t>APARELHOS ELÉTRICOS</t>
  </si>
  <si>
    <t>LUMINÁRIAS</t>
  </si>
  <si>
    <t>18.1.1</t>
  </si>
  <si>
    <t>18.1.2</t>
  </si>
  <si>
    <t>18.1.3</t>
  </si>
  <si>
    <t>18.2</t>
  </si>
  <si>
    <t>INTERRUPTORES, TOMADAS E PLACAS</t>
  </si>
  <si>
    <t>18.2.1</t>
  </si>
  <si>
    <t>18.2.2</t>
  </si>
  <si>
    <t>18.2.3</t>
  </si>
  <si>
    <t>18.2.4</t>
  </si>
  <si>
    <t>SOBRE PAREDES E FORROS</t>
  </si>
  <si>
    <t>19.1.1</t>
  </si>
  <si>
    <t>19.1.2</t>
  </si>
  <si>
    <t>19.1.3</t>
  </si>
  <si>
    <t>19.1.4</t>
  </si>
  <si>
    <t>SOBRE MADEIRA</t>
  </si>
  <si>
    <t>19.2.1</t>
  </si>
  <si>
    <t>19.2.2</t>
  </si>
  <si>
    <t>SERVIÇOS COMPLEMENTARES</t>
  </si>
  <si>
    <t>TRATAMENTO, CONSERVAÇÃO E LIMPEZA</t>
  </si>
  <si>
    <t>20.1.1</t>
  </si>
  <si>
    <t>20.1.2</t>
  </si>
  <si>
    <t>20.2</t>
  </si>
  <si>
    <t>SERVIÇOS DIVERSOS</t>
  </si>
  <si>
    <t>20.2.1</t>
  </si>
  <si>
    <t>20.2.2</t>
  </si>
  <si>
    <t>20.2.3</t>
  </si>
  <si>
    <t>20.2.4</t>
  </si>
  <si>
    <t>20.2.5</t>
  </si>
  <si>
    <t>LOCAÇÃO CONVENCIONAL DE OBRA, UTILIZANDO GABARITO DE TÁBUAS CORRIDAS PONTALETADAS A CADA 2,00M -  2 UTILIZAÇÕES. AF_03/2024</t>
  </si>
  <si>
    <t xml:space="preserve">LOCACAO DE ANDAIME METALICO TUBULAR DE ENCAIXE, TIPO DE TORRE, CADA PAINEL COM LARGURA DE 1 ATE 1,5 M E ALTURA DE *1,00* M, INCLUINDO DIAGONAL, BARRAS DE LIGACAO, SAPATAS OU RODIZIOS E DEMAIS ITENS NECESSARIOS A MONTAGEM (NAO INCLUI INSTALACAO)            </t>
  </si>
  <si>
    <t>M X MES</t>
  </si>
  <si>
    <t>MONTAGEM E DESMONTAGEM DE ANDAIME TUBULAR TIPO "TORRE" (EXCLUSIVE ANDAIME E LIMPEZA). AF_03/2024</t>
  </si>
  <si>
    <t>PAREDE DE MADEIRA COMPENSADA PARA CONSTRUÇÃO TEMPORÁRIA EM CHAPA SIMPLES, EXTERNA, SEM VÃO. AF_03/2024</t>
  </si>
  <si>
    <t>PAREDE DE MADEIRA COMPENSADA PARA CONSTRUÇÃO TEMPORÁRIA EM CHAPA DUPLA, EXTERNA, SEM VÃO. AF_03/2024</t>
  </si>
  <si>
    <t>PAREDE DE MADEIRA COMPENSADA PARA CONSTRUÇÃO TEMPORÁRIA EM CHAPA SIMPLES, EXTERNA, COM ÁREA LÍQUIDA MAIOR OU IGUAL A 6 M², COM VÃO. AF_03/2024</t>
  </si>
  <si>
    <t>PAREDE DE MADEIRA COMPENSADA PARA CONSTRUÇÃO TEMPORÁRIA EM CHAPA DUPLA, EXTERNA, COM ÁREA LÍQUIDA MAIOR OU IGUAL A QUE 6 M², COM VÃO. AF_03/2024</t>
  </si>
  <si>
    <t>ESTRUTURA DE MADEIRA PROVISÓRIA PARA SUPORTE DE CAIXA DÁGUA ELEVADA DE 1000 LITROS. AF_03/2024</t>
  </si>
  <si>
    <t>TAPUME COM TELHA METÁLICA. AF_03/2024</t>
  </si>
  <si>
    <t>ESCAVAÇÃO MANUAL DE VALA. AF_09/2024</t>
  </si>
  <si>
    <t>m³ X KM</t>
  </si>
  <si>
    <t>FABRICAÇÃO, MONTAGEM E DESMONTAGEM DE FÔRMA PARA SAPATA, EM MADEIRA SERRADA, E=25 MM, 4 UTILIZAÇÕES. AF_01/2024</t>
  </si>
  <si>
    <t>VERGA PRÉ-MOLDADA COM ATÉ 1,5 M DE VÃO, ESPESSURA DE *15* CM. AF_03/2024</t>
  </si>
  <si>
    <t>CONTRAVERGA PRÉ-MOLDADA, ESPESSURA DE *20* CM. AF_03/2024</t>
  </si>
  <si>
    <t>JANELA DE ALUMÍNIO TIPO MAXIM-AR, COM VIDROS, BATENTE E FERRAGENS, EXCLUSIVE ALIZAR, ACABAMENTO E CONTRAMARCO, FIXAÇÃO COM PARAFUSO. FORNECIMENTO E INSTALAÇÃO. AF_11/2024</t>
  </si>
  <si>
    <t>JANELA FIXA DE ALUMÍNIO PARA VIDRO, COM VIDRO, BATENTE E FERRAGENS, EXCLUSIVE ACABAMENTO, ALIZAR E CONTRAMARCO, FIXAÇÃO COM PARAFUSO - FORNECIMENTO E INSTALAÇÃO. AF_11/2024</t>
  </si>
  <si>
    <t>ESQUADRIAS METÁLICAS (m²)</t>
  </si>
  <si>
    <t>IMPERMEABILIZAÇÃO DE SUPERFÍCIE COM MEMBRANA À BASE DE RESINA ACRÍLICA, 3 DEMÃOS. AF_09/2023</t>
  </si>
  <si>
    <t>FORRO EM PLACAS DE GESSO, PARA AMBIENTES COMERCIAIS. AF_08/2023_PS</t>
  </si>
  <si>
    <t>MASSA ÚNICA, EM ARGAMASSA TRAÇO 1:2:8, PREPARO MECÂNICO, APLICADA MANUALMENTE EM PAREDES INTERNAS DE AMBIENTES COM ÁREA ENTRE 5M² E 10M², E = 10MM, COM TALISCAS. AF_03/2024</t>
  </si>
  <si>
    <t>REVESTIMENTO CERÂMICO PARA PAREDES INTERNAS COM PLACAS TIPO ESMALTADA DE DIMENSÕES 33X45 CM APLICADAS NA ALTURA INTEIRA DAS PAREDES. AF_02/2023_PE</t>
  </si>
  <si>
    <t>REVESTIMENTO CERÂMICO PARA PISO COM PLACAS TIPO PORCELANATO DE DIMENSÕES 60X60 CM APLICADA EM AMBIENTES DE ÁREA MAIOR QUE 10 M². AF_02/2023_PE</t>
  </si>
  <si>
    <t>ASSENTAMENTO DE GUIA (MEIO-FIO) EM TRECHO RETO, CONFECCIONADA EM CONCRETO PRÉ-FABRICADO, DIMENSÕES 39X6,5X6,5X19 CM (COMPRIMENTO X BASE INFERIOR X BASE SUPERIOR X ALTURA), PARA DELIMITAÇÃO DE JARDINS, PRAÇAS OU PASSEIOS. AF_01/2024</t>
  </si>
  <si>
    <t>ASSENTAMENTO DE GUIA (MEIO-FIO) EM TRECHO RETO, CONFECCIONADA EM CONCRETO PRÉ-FABRICADO, DIMENSÕES 100X15X13X20 CM (COMPRIMENTO X BASE INFERIOR X BASE SUPERIOR X ALTURA). AF_01/2024</t>
  </si>
  <si>
    <t>TUBO, PVC, SOLDÁVEL, DE 20MM, INSTALADO EM RAMAL OU SUB-RAMAL DE ÁGUA - FORNECIMENTO E INSTALAÇÃO. AF_06/2022</t>
  </si>
  <si>
    <t>TUBO, PVC, SOLDÁVEL, DE 25MM, INSTALADO EM RAMAL OU SUB-RAMAL DE ÁGUA - FORNECIMENTO E INSTALAÇÃO. AF_06/2022</t>
  </si>
  <si>
    <t>TUBO, PVC, SOLDÁVEL, DE 32MM, INSTALADO EM RAMAL OU SUB-RAMAL DE ÁGUA - FORNECIMENTO E INSTALAÇÃO. AF_06/2022</t>
  </si>
  <si>
    <t>TUBO, PVC, SOLDÁVEL, DE 50MM, INSTALADO EM PRUMADA DE ÁGUA - FORNECIMENTO E INSTALAÇÃO. AF_06/2022</t>
  </si>
  <si>
    <t>HIDRÔMETRO DN 1/2", 3,0 M3/H - FORNECIMENTO E INSTALAÇÃO. AF_03/2024</t>
  </si>
  <si>
    <t>ADAPTADOR COM FLANGE E ANEL DE VEDAÇÃO, PVC, SOLDÁVEL, DN 32 MM X 1", INSTALADO EM RESERVAÇÃO PREDIAL DE ÁGUA - FORNECIMENTO E INSTALAÇÃO. AF_04/2024</t>
  </si>
  <si>
    <t>ADAPTADOR COM FLANGE E ANEL DE VEDAÇÃO, PVC, SOLDÁVEL, DN 50 MM X 1 1/2", INSTALADO EM RESERVAÇÃO PREDIAL DE ÁGUA - FORNECIMENTO E INSTALAÇÃO. AF_04/2024</t>
  </si>
  <si>
    <t>CAIXA RETANGULAR 4" X 2" ALTA (2,00 M DO PISO), PVC, INSTALADA EM PAREDE - FORNECIMENTO E INSTALAÇÃO. AF_03/2023</t>
  </si>
  <si>
    <t>CAIXA RETANGULAR 4" X 2" MÉDIA (1,30 M DO PISO), PVC, INSTALADA EM PAREDE - FORNECIMENTO E INSTALAÇÃO. AF_03/2023</t>
  </si>
  <si>
    <t>CAIXA RETANGULAR 4" X 2" BAIXA (0,30 M DO PISO), PVC, INSTALADA EM PAREDE - FORNECIMENTO E INSTALAÇÃO. AF_03/2023</t>
  </si>
  <si>
    <t xml:space="preserve">DISPOSITIVO DPS CLASSE II, 1 POLO, TENSAO MAXIMA DE 175 V, CORRENTE MAXIMA DE *90* KA (TIPO AC)            </t>
  </si>
  <si>
    <t>CABO DE COBRE FLEXÍVEL ISOLADO, 2,5 MM², ANTI-CHAMA 450/750 V, PARA CIRCUITOS TERMINAIS - FORNECIMENTO E INSTALAÇÃO. AF_03/2023</t>
  </si>
  <si>
    <t>CABO DE COBRE FLEXÍVEL ISOLADO, 16 MM², ANTI-CHAMA 0,6/1,0 KV, PARA DISTRIBUIÇÃO - FORNECIMENTO E INSTALAÇÃO. AF_10/2020</t>
  </si>
  <si>
    <t>TUBO EM COBRE FLEXÍVEL, DN 1/4", COM ISOLAMENTO, INSTALADO EM FORRO, PARA RAMAL DE ALIMENTAÇÃO DE AR CONDICIONADO, INCLUSO FIXADOR. AF_11/2021_PA</t>
  </si>
  <si>
    <t>TUBO EM COBRE FLEXÍVEL, DN 3/8", COM ISOLAMENTO, INSTALADO EM FORRO, PARA RAMAL DE ALIMENTAÇÃO DE AR CONDICIONADO, INCLUSO FIXADOR. AF_11/2021_PA</t>
  </si>
  <si>
    <t>TUBO EM COBRE FLEXÍVEL, DN 1/2", COM ISOLAMENTO, INSTALADO EM FORRO, PARA RAMAL DE ALIMENTAÇÃO DE AR CONDICIONADO, INCLUSO FIXADOR. AF_11/2021_PA</t>
  </si>
  <si>
    <t>TUBO EM COBRE FLEXÍVEL, DN 5/8", COM ISOLAMENTO, INSTALADO EM FORRO, PARA RAMAL DE ALIMENTAÇÃO DE AR CONDICIONADO, INCLUSO FIXADOR. AF_11/2021_PA</t>
  </si>
  <si>
    <t>TORNEIRA CROMADA 1/2" OU 3/4" PARA TANQUE, PADRÃO MÉDIO - FORNECIMENTO E INSTALAÇÃO. AF_01/2020</t>
  </si>
  <si>
    <t>TORNEIRA CROMADA TUBO MÓVEL, DE MESA, 1/2" OU 3/4", PARA PIA DE COZINHA, PADRÃO ALTO - FORNECIMENTO E INSTALAÇÃO. AF_01/2020</t>
  </si>
  <si>
    <t>SIFÃO DO TIPO GARRAFA EM METAL CROMADO 1 X 1.1/2" - FORNECIMENTO E INSTALAÇÃO. AF_01/2020</t>
  </si>
  <si>
    <t>CHUVEIRO ELÉTRICO COMUM CORPO PLÁSTICO, TIPO DUCHA - FORNECIMENTO E INSTALAÇÃO. AF_01/2020</t>
  </si>
  <si>
    <t xml:space="preserve">LUMINARIA PLAFON REDONDO COM VIDRO FOSCO DIAMETRO *25* CM, PARA 1 LAMPADA, BASE E27, POTENCIA MAXIMA 40/60 W (NAO INCLUI LAMPADA)               </t>
  </si>
  <si>
    <t xml:space="preserve">LAMPADA LED 10 W BIVOLT BRANCA, FORMATO TRADICIONAL (BASE E27)              </t>
  </si>
  <si>
    <t xml:space="preserve">LUMINARIA LED REFLETOR RETANGULAR BIVOLT, LUZ BRANCA, 30 W                         </t>
  </si>
  <si>
    <t>TOMADA MÉDIA DE EMBUTIR (1 MÓDULO), 2P+T 10 A, INCLUINDO SUPORTE E PLACA - FORNECIMENTO E INSTALAÇÃO. AF_03/2023</t>
  </si>
  <si>
    <t>TOMADA MÉDIA DE EMBUTIR (1 MÓDULO), 2P+T 20 A, INCLUINDO SUPORTE E PLACA - FORNECIMENTO E INSTALAÇÃO. AF_03/2023</t>
  </si>
  <si>
    <t>INTERRUPTOR SIMPLES (1 MÓDULO), 10A/250V, INCLUINDO SUPORTE E PLACA - FORNECIMENTO E INSTALAÇÃO. AF_03/2023</t>
  </si>
  <si>
    <t>EMASSAMENTO COM MASSA LÁTEX, APLICAÇÃO EM PAREDE, DUAS DEMÃOS, LIXAMENTO MANUAL. AF_04/2023</t>
  </si>
  <si>
    <t>EMASSAMENTO COM MASSA LÁTEX, APLICAÇÃO EM TETO, DUAS DEMÃOS, LIXAMENTO MANUAL. AF_04/2023</t>
  </si>
  <si>
    <t>PINTURA LÁTEX ACRÍLICA PREMIUM, APLICAÇÃO MANUAL EM TETO, DUAS DEMÃOS. AF_04/2023</t>
  </si>
  <si>
    <t>PINTURA LÁTEX ACRÍLICA PREMIUM, APLICAÇÃO MANUAL EM PAREDES, DUAS DEMÃOS. AF_04/2023</t>
  </si>
  <si>
    <t xml:space="preserve">BARRA ANTIPANICO DUPLA, CEGA EM LADO OPOSTO, COR CINZA                          </t>
  </si>
  <si>
    <t>PLANTIO DE GRAMA ESMERALDA OU SÃO CARLOS OU CURITIBANA, EM PLACAS. AF_07/2024</t>
  </si>
  <si>
    <t>PLANTIO DE ÁRVORE ORNAMENTAL COM ALTURA DE MUDA MENOR OU IGUAL A 2,00 M . AF_07/2024</t>
  </si>
  <si>
    <t>Fórmula (Bonificações e Despesas Indiretas):</t>
  </si>
  <si>
    <t>CÓD</t>
  </si>
  <si>
    <t>GERAL
VALORES PROPOSTOS (%)</t>
  </si>
  <si>
    <t>Administração Central</t>
  </si>
  <si>
    <t>AC</t>
  </si>
  <si>
    <t>Riscos</t>
  </si>
  <si>
    <t>R</t>
  </si>
  <si>
    <t>Seguros e Garantias</t>
  </si>
  <si>
    <t>SG</t>
  </si>
  <si>
    <t>Despesas Financeiras</t>
  </si>
  <si>
    <t>DF</t>
  </si>
  <si>
    <t>Lucro</t>
  </si>
  <si>
    <t>Impostos</t>
  </si>
  <si>
    <t>I</t>
  </si>
  <si>
    <t>PIS</t>
  </si>
  <si>
    <t>COFINS</t>
  </si>
  <si>
    <t>CPRB</t>
  </si>
  <si>
    <t>BDI</t>
  </si>
  <si>
    <t>210 DIAS</t>
  </si>
  <si>
    <t>240 DIAS</t>
  </si>
  <si>
    <t>270 DIAS</t>
  </si>
  <si>
    <t>300 DIAS</t>
  </si>
  <si>
    <t>330 DIAS</t>
  </si>
  <si>
    <t>360 DIAS</t>
  </si>
  <si>
    <t>SERVIÇOS 
PRELIMINARES</t>
  </si>
  <si>
    <t>ESQUADRIAS DE 
MADEIRA</t>
  </si>
  <si>
    <t>ESQUADRIAS
METÁLICAS</t>
  </si>
  <si>
    <t>PREFEITURA MUNICIPAL DE ITAPERUNA</t>
  </si>
  <si>
    <t>REVESTIMENTO DE 
PAREDES</t>
  </si>
  <si>
    <t>PISOS INTERNOS E 
EXTERNOS</t>
  </si>
  <si>
    <t>INSTALAÇÕES 
HIDROSSANITÁRIAS</t>
  </si>
  <si>
    <t>INSTALAÇÕES
ELÉTRICAS</t>
  </si>
  <si>
    <t xml:space="preserve">OUTRAS INSTALAÇÕES </t>
  </si>
  <si>
    <t>APARELHOS 
HIDROSSANITÁRIOS</t>
  </si>
  <si>
    <t>APARELHOS
ELÉTRICOS</t>
  </si>
  <si>
    <t>SERVIÇOS 
COMPLEMENTARES</t>
  </si>
  <si>
    <t>KIT CAVALETE PARA MEDIÇÃO DE ÁGUA - ENTRADA INDIVIDUALIZADA, EM CPVC DN 28 MM (1"), PARA 1 MEDIDOR - FORNECIMENTO E INSTALAÇÃO (EXCLUSIVE HIDRÔMETRO). AF_03/2024</t>
  </si>
  <si>
    <t>408,48M²</t>
  </si>
  <si>
    <t>RUA: BEIRA LINHA, S/Nº, ESQUINA COM RUA ANTONIO DE O. GABETO, RETIRO DO  MURIAÉ, 5º DISTRITO DO MUNICÍPIO DE ITAPERUNA-RJ</t>
  </si>
  <si>
    <t>CONTRAPISO</t>
  </si>
  <si>
    <t>4.2.10</t>
  </si>
  <si>
    <t>4.2.11</t>
  </si>
  <si>
    <t>4.2.12</t>
  </si>
  <si>
    <t>4.1.7</t>
  </si>
  <si>
    <t>LASTRO DE CONCRETO MAGRO, APLICADO EM BLOCOS DE COROAMENTO OU SAPATAS, ESPESSURA DE 5 CM. AF_01/2024</t>
  </si>
  <si>
    <t>SUPER-ESTRUTURA (CONSIDERANDO PILARES, VIGAS E LAJES DESDE A DE PISO)</t>
  </si>
  <si>
    <t>INFRA-ESTRUTURA (CONSIDERANDO SAPATAS E ARRANQUE DE PILARES)</t>
  </si>
  <si>
    <t>REVESTIMENTO CERÂMICO PARA PAREDES INTERNAS COM PLACAS TIPO ESMALTADA DE DIMENSÕES 33X45 CM APLICADAS A MEIA ALTURA DAS PAREDES. AF_02/2023_PE</t>
  </si>
  <si>
    <t>13.2.6</t>
  </si>
  <si>
    <t>13.2.7</t>
  </si>
  <si>
    <t>13.2.8</t>
  </si>
  <si>
    <t>REVESTIMENTO CERÂMICO PARA PISO COM PLACAS TIPO ESMALTADA DE DIMENSÕES 45X45 CM APLICADA EM AMBIENTES DE ÁREA MENOR QUE 5 M2. AF_02/2023_PE</t>
  </si>
  <si>
    <t>TORNEIRA CROMADA 1/2" OU 3/4" PARA TANQUE, PADRÃO POPULAR - FORNECIMENTO E INSTALAÇÃO. AF_01/2020</t>
  </si>
  <si>
    <t>ADAPTADOR COM FLANGE E ANEL DE VEDAÇÃO, PVC, SOLDÁVEL, DN  20 MM X 1/2", INSTALADO EM RESERVAÇÃO PREDIAL DE ÁGUA - FORNECIMENTO E INSTALAÇÃO. AF_04/2024</t>
  </si>
  <si>
    <t>17.3.10</t>
  </si>
  <si>
    <t>ADAPTADOR CURTO COM BOLSA E ROSCA PARA REGISTRO, PVC, SOLDÁVEL, DN 50 MM X 1 1/2", INSTALADO EM RESERVAÇÃO PREDIAL DE ÁGUA - FORNECIMENTO E INSTALAÇÃO. AF_04/2024</t>
  </si>
  <si>
    <t>14.5.11</t>
  </si>
  <si>
    <t>14.5.12</t>
  </si>
  <si>
    <t>14.5.13</t>
  </si>
  <si>
    <t>14.5.14</t>
  </si>
  <si>
    <t>14.5.15</t>
  </si>
  <si>
    <t>14.5.16</t>
  </si>
  <si>
    <t>14.5.17</t>
  </si>
  <si>
    <t>14.5.18</t>
  </si>
  <si>
    <t>14.5.19</t>
  </si>
  <si>
    <t>14.5.20</t>
  </si>
  <si>
    <t>14.5.21</t>
  </si>
  <si>
    <t>14.5.22</t>
  </si>
  <si>
    <t>14.5.23</t>
  </si>
  <si>
    <t>14.5.24</t>
  </si>
  <si>
    <t>14.5.25</t>
  </si>
  <si>
    <t>14.5.26</t>
  </si>
  <si>
    <t>14.5.27</t>
  </si>
  <si>
    <t>14.5.28</t>
  </si>
  <si>
    <t>14.5.29</t>
  </si>
  <si>
    <t>CPU02</t>
  </si>
  <si>
    <t>CPU01</t>
  </si>
  <si>
    <t>CPU03</t>
  </si>
  <si>
    <t>PRÓPRIO</t>
  </si>
  <si>
    <t xml:space="preserve">CAIXA SIFONADA PVC, 250 X 230 X 75 MM, COM TAMPA CEGA QUADRADA, BRANCA, JUNTA ELÁSTICA, FORNECIDA E INSTALADA EM RAMAL DE DESCARGA OU EM RAMAL DE ESGOTO SANITÁRIO. </t>
  </si>
  <si>
    <t xml:space="preserve">TE, PVC, SOLDÁVEL, DN 20 MM, INSTALADO EM RAMAL OU SUB-RAMAL DE ÁGUA - FORNECIMENTO E INSTALAÇÃO. FORNECIMENTO E INSTALAÇÃO. </t>
  </si>
  <si>
    <t>REDUÇÃO EXCÊNTRICA, PVC, SERIE NORMAL, ESGOTO PREDIAL, DN 75 X 50 MM, JUNTA ELÁSTICA, FORNECIDO E INSTALADO EM RAMAL DE DESCARGA OU RAMAL DE ESGOTO SANITÁRIO.</t>
  </si>
  <si>
    <t>CPU04</t>
  </si>
  <si>
    <t>REDUÇÃO EXCÊNTRICA, PVC, SERIE NORMAL, ESGOTO PREDIAL, DN 100 X 50 MM, JUNTA ELÁSTICA, FORNECIDO E INSTALADO EM RAMAL DE DESCARGA OU RAMAL DE ESGOTO SANITÁRIO.</t>
  </si>
  <si>
    <t>14.5.30</t>
  </si>
  <si>
    <t>14.5.31</t>
  </si>
  <si>
    <t>14.5.32</t>
  </si>
  <si>
    <t>14.5.33</t>
  </si>
  <si>
    <t>14.5.34</t>
  </si>
  <si>
    <t>14.5.35</t>
  </si>
  <si>
    <t>14.5.36</t>
  </si>
  <si>
    <t>14.5.37</t>
  </si>
  <si>
    <t>14.5.38</t>
  </si>
  <si>
    <t>14.5.39</t>
  </si>
  <si>
    <t>14.5.40</t>
  </si>
  <si>
    <t>14.5.41</t>
  </si>
  <si>
    <t>14.5.42</t>
  </si>
  <si>
    <t>14.5.43</t>
  </si>
  <si>
    <t>14.5.44</t>
  </si>
  <si>
    <t>14.5.45</t>
  </si>
  <si>
    <t>14.5.46</t>
  </si>
  <si>
    <t>14.5.47</t>
  </si>
  <si>
    <t>14.5.48</t>
  </si>
  <si>
    <t>CABEAMENTO ESTRUTURADO, ALARME E CFTV</t>
  </si>
  <si>
    <t>ELETRODUTO FLEXÍVEL CORRUGADO, PVC, DN 25 MM (3/4"), PARA CIRCUITOS TERMINAIS, INSTALADO EM FORRO - FORNECIMENTO E INSTALAÇÃO. AF_03/2023_PA</t>
  </si>
  <si>
    <t>ELETRODUTO FLEXÍVEL CORRUGADO, PVC, DN 32 MM (1"), PARA CIRCUITOS TERMINAIS, INSTALADO EM FORRO - FORNECIMENTO E INSTALAÇÃO. AF_03/2023_PA</t>
  </si>
  <si>
    <t>CPU05</t>
  </si>
  <si>
    <t xml:space="preserve">ELETRODUTO FLEXÍVEL CORRUGADO, PEAD, DN 50 (1 1/2"), PARA REDE ENTERRADA DE DISTRIBUIÇÃO DE ENERGIA ELÉTRICA - FORNECIMENTO E INSTALAÇÃO. </t>
  </si>
  <si>
    <t>CPU06</t>
  </si>
  <si>
    <t xml:space="preserve">CAIXA DE PASSAGEM METALICA, COM TAMPA APARAFUSADA, DIMENSOES 15X15X10CM (SOBREPOR), FORNECIMENTO E INSTALACAO. </t>
  </si>
  <si>
    <t>CAIXA OCTOGONAL 3" X 3", PVC, INSTALADA EM LAJE - FORNECIMENTO E INSTALAÇÃO. AF_03/2023</t>
  </si>
  <si>
    <t>CPU07</t>
  </si>
  <si>
    <t>CAIXA RETANGULAR 4" X 2", METÁLICA, INSTALADA EM PISO - FORNECIMENTO E INSTALAÇÃO.</t>
  </si>
  <si>
    <t>AR CONDICIONADO SPLIT ON/OFF, HI-WALL (PAREDE), 12000 BTUS/H, CICLO FRIO - FORNECIMENTO E INSTALAÇÃO. AF_11/2021_PE</t>
  </si>
  <si>
    <t>AR CONDICIONADO SPLIT INVERTER, HI-WALL (PAREDE), 24000 BTU/H, CICLO FRIO - FORNECIMENTO E INSTALAÇÃO. AF_11/2021_PE</t>
  </si>
  <si>
    <t>CPU08</t>
  </si>
  <si>
    <t xml:space="preserve">ENTRADA DE ENERGIA ELÉTRICA, AÉREA, TRIFÁSICA, COM CAIXA DE EMBUTIR, CABO DE 35 MM2 E DISJUNTOR DIN 125A (NÃO INCLUSO O POSTE DE CONCRETO). </t>
  </si>
  <si>
    <t>CABO DE COBRE FLEXÍVEL ISOLADO, 1,5 MM², ANTI-CHAMA 450/750 V, PARA CIRCUITOS TERMINAIS - FORNECIMENTO E INSTALAÇÃO. AF_03/2023</t>
  </si>
  <si>
    <t xml:space="preserve">SETOR DE OBRAS E ENGENHARIA </t>
  </si>
  <si>
    <t>TOMADA BAIXA DE EMBUTIR (1 MÓDULO), 2P+T 10 A, INCLUINDO SUPORTE E PLACA - FORNECIMENTO E INSTALAÇÃO. AF_03/2023</t>
  </si>
  <si>
    <t>PRAZO: 360 DIAS</t>
  </si>
  <si>
    <t>CONFORME PROJETO</t>
  </si>
  <si>
    <t>16.3.8</t>
  </si>
  <si>
    <t>16.3.9</t>
  </si>
  <si>
    <t>CAIXILHO FIXO DE ALUMÍNIO PARA VIDRO (VIDRO INCLUSO), BATENTE/ REQUADRO DE 4 A 14 CM, SEM GUARNIÇÃO/ ALIZAR, FIXAÇÃO COM PARAFUSOS, VEDAÇÃO COM SILICONE, EXCLUSIVE CONTRAMARCO - FORNECIMENTO E INSTALAÇÃO. AF_11/2024</t>
  </si>
  <si>
    <t>9.3.3</t>
  </si>
  <si>
    <t>1.1.2</t>
  </si>
  <si>
    <t>1.1.3</t>
  </si>
  <si>
    <t>ATERRO, REATERRO E COMPACTAÇÃO</t>
  </si>
  <si>
    <t>3.2.2</t>
  </si>
  <si>
    <t>ATERRO MANUAL DE VALAS COM SOLO ARGILO-ARENOSO. AF_08/2023</t>
  </si>
  <si>
    <t>ARMAÇÃO DE PILAR OU VIGA DE ESTRUTURA CONVENCIONAL DE CONCRETO ARMADO UTILIZANDO AÇO CA-50 DE 10,0 MM - MONTAGEM. AF_06/2022</t>
  </si>
  <si>
    <t>ARMAÇÃO DE PILAR OU VIGA DE ESTRUTURA CONVENCIONAL DE CONCRETO ARMADO UTILIZANDO AÇO CA-50 DE 12,5 MM - MONTAGEM. AF_06/2022</t>
  </si>
  <si>
    <t>ARMAÇÃO DE PILAR OU VIGA DE ESTRUTURA CONVENCIONAL DE CONCRETO ARMADO UTILIZANDO AÇO CA-60 DE 5,0 MM - MONTAGEM. AF_06/2022</t>
  </si>
  <si>
    <t>ARMAÇÃO DE SAPATA ISOLADA, VIGA BALDRAME E SAPATA CORRIDA UTILIZANDO AÇO CA-50 DE 10 MM - MONTAGEM. AF_01/2024</t>
  </si>
  <si>
    <t>4.1.8</t>
  </si>
  <si>
    <t>ARMAÇÃO DE LAJE DE ESTRUTURA CONVENCIONAL DE CONCRETO ARMADO UTILIZANDO AÇO CA-50 DE 6,3 MM - MONTAGEM. AF_06/2022</t>
  </si>
  <si>
    <t>ARMAÇÃO DE LAJE DE ESTRUTURA CONVENCIONAL DE CONCRETO ARMADO UTILIZANDO AÇO CA-60 DE 5,0 MM - MONTAGEM. AF_06/2022</t>
  </si>
  <si>
    <t>ARMAÇÃO DE LAJE DE ESTRUTURA CONVENCIONAL DE CONCRETO ARMADO UTILIZANDO AÇO CA-50 DE 10,0 MM - MONTAGEM. AF_06/2022</t>
  </si>
  <si>
    <t>4.2.13</t>
  </si>
  <si>
    <t>4.2.14</t>
  </si>
  <si>
    <t>PERÍMETRO: 2 X 18,00 + 2 X 61,00 M</t>
  </si>
  <si>
    <t>MEDIDAS: 2,00 X 4,00 M</t>
  </si>
  <si>
    <t>(FRENTE 18,00 M + LATERAL 61,00 M) X 2,00 M ALTURA</t>
  </si>
  <si>
    <t>LARGURA</t>
  </si>
  <si>
    <t>QUANT</t>
  </si>
  <si>
    <t>VOLUME</t>
  </si>
  <si>
    <t>COMP</t>
  </si>
  <si>
    <t xml:space="preserve">VOLUME </t>
  </si>
  <si>
    <t>PISO EXTERNO</t>
  </si>
  <si>
    <t>PISO INTERNO</t>
  </si>
  <si>
    <t>LOCAL</t>
  </si>
  <si>
    <t>SAPATAS</t>
  </si>
  <si>
    <t>ARRANQUE PILARES</t>
  </si>
  <si>
    <t>ÁREA</t>
  </si>
  <si>
    <t>PISO TÉRREO</t>
  </si>
  <si>
    <t>PILARES</t>
  </si>
  <si>
    <t>VIGAS</t>
  </si>
  <si>
    <t>LAJE</t>
  </si>
  <si>
    <t>PISO</t>
  </si>
  <si>
    <t>VERGA MOLDADA IN LOCO EM CONCRETO, ESPESSURA DE *20* CM. AF_03/2024</t>
  </si>
  <si>
    <t>PORTA P1</t>
  </si>
  <si>
    <t>PORTA P4</t>
  </si>
  <si>
    <t>CONJUNTO 2 X JANELA J3</t>
  </si>
  <si>
    <t>PORTA P2</t>
  </si>
  <si>
    <t>PORTA P3</t>
  </si>
  <si>
    <t>PORTA P5</t>
  </si>
  <si>
    <t>PORTA P6</t>
  </si>
  <si>
    <t>PORTA P7</t>
  </si>
  <si>
    <t>PORTA P8</t>
  </si>
  <si>
    <t>JANELA J1</t>
  </si>
  <si>
    <t>JANELA J2</t>
  </si>
  <si>
    <t>CONJUNTO 2 X JANELA J4</t>
  </si>
  <si>
    <t>JANELA J5</t>
  </si>
  <si>
    <t>5.2.2</t>
  </si>
  <si>
    <t>BANCOS: | SINAPI 03/25</t>
  </si>
  <si>
    <t xml:space="preserve">UNITÁRO COM B.D.I </t>
  </si>
  <si>
    <t>ALTURA (M)</t>
  </si>
  <si>
    <t>ISSQN (60% de 5%)</t>
  </si>
  <si>
    <t>CONFORME CRONOGRAMA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</si>
</sst>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[$R$-416]\ * #,##0.00_-;\-[$R$-416]\ * #,##0.00_-;_-[$R$-416]\ * &quot;-&quot;??_-;_-@_-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12"/>
      <color indexed="12"/>
      <name val="Arial"/>
      <family val="2"/>
    </font>
    <font>
      <b/>
      <sz val="12"/>
      <color indexed="5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7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Aptos Narrow"/>
      <family val="2"/>
    </font>
    <font>
      <sz val="9"/>
      <color theme="1"/>
      <name val="Arial"/>
      <family val="2"/>
    </font>
    <font>
      <sz val="9"/>
      <color theme="1"/>
      <name val="Aptos Narrow"/>
      <family val="2"/>
    </font>
    <font>
      <b/>
      <sz val="11"/>
      <color theme="1"/>
      <name val="Aptos Narrow"/>
      <family val="2"/>
    </font>
    <font>
      <b/>
      <sz val="14"/>
      <color theme="1"/>
      <name val="Aptos Narrow"/>
      <family val="2"/>
    </font>
    <font>
      <sz val="12"/>
      <color theme="1"/>
      <name val="Arial"/>
      <family val="2"/>
    </font>
    <font>
      <sz val="11"/>
      <name val="Arial"/>
      <family val="2"/>
    </font>
    <font>
      <b/>
      <sz val="12"/>
      <color theme="0"/>
      <name val="Arial"/>
      <family val="2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151F3A"/>
        <bgColor rgb="FF151F3A"/>
      </patternFill>
    </fill>
  </fills>
  <borders count="7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hair">
        <color rgb="FF000000"/>
      </bottom>
      <diagonal/>
    </border>
    <border>
      <left style="medium">
        <color indexed="64"/>
      </left>
      <right/>
      <top style="hair">
        <color rgb="FF000000"/>
      </top>
      <bottom style="hair">
        <color rgb="FF000000"/>
      </bottom>
      <diagonal/>
    </border>
    <border>
      <left style="medium">
        <color indexed="64"/>
      </left>
      <right/>
      <top style="hair">
        <color rgb="FF000000"/>
      </top>
      <bottom style="thin">
        <color indexed="64"/>
      </bottom>
      <diagonal/>
    </border>
    <border>
      <left/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58">
    <xf numFmtId="0" fontId="0" fillId="0" borderId="0" xfId="0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8" fillId="0" borderId="17" xfId="0" applyFont="1" applyBorder="1"/>
    <xf numFmtId="0" fontId="12" fillId="0" borderId="7" xfId="0" applyFont="1" applyBorder="1"/>
    <xf numFmtId="0" fontId="11" fillId="0" borderId="28" xfId="0" applyFont="1" applyBorder="1"/>
    <xf numFmtId="0" fontId="10" fillId="0" borderId="28" xfId="0" applyFont="1" applyBorder="1"/>
    <xf numFmtId="0" fontId="0" fillId="3" borderId="12" xfId="0" applyFill="1" applyBorder="1" applyAlignment="1">
      <alignment horizontal="center" vertical="center" wrapText="1"/>
    </xf>
    <xf numFmtId="0" fontId="2" fillId="2" borderId="12" xfId="0" applyFont="1" applyFill="1" applyBorder="1"/>
    <xf numFmtId="0" fontId="2" fillId="2" borderId="3" xfId="0" applyFont="1" applyFill="1" applyBorder="1"/>
    <xf numFmtId="0" fontId="2" fillId="2" borderId="5" xfId="0" applyFont="1" applyFill="1" applyBorder="1"/>
    <xf numFmtId="10" fontId="2" fillId="2" borderId="12" xfId="0" applyNumberFormat="1" applyFont="1" applyFill="1" applyBorder="1"/>
    <xf numFmtId="0" fontId="2" fillId="2" borderId="23" xfId="0" applyFont="1" applyFill="1" applyBorder="1"/>
    <xf numFmtId="0" fontId="2" fillId="2" borderId="1" xfId="0" applyFont="1" applyFill="1" applyBorder="1"/>
    <xf numFmtId="0" fontId="2" fillId="2" borderId="13" xfId="0" applyFont="1" applyFill="1" applyBorder="1"/>
    <xf numFmtId="0" fontId="2" fillId="2" borderId="8" xfId="0" applyFont="1" applyFill="1" applyBorder="1"/>
    <xf numFmtId="0" fontId="2" fillId="2" borderId="9" xfId="0" applyFont="1" applyFill="1" applyBorder="1"/>
    <xf numFmtId="10" fontId="5" fillId="3" borderId="1" xfId="5" applyNumberFormat="1" applyFont="1" applyFill="1" applyBorder="1" applyAlignment="1">
      <alignment horizontal="center" vertical="center" wrapText="1"/>
    </xf>
    <xf numFmtId="43" fontId="6" fillId="0" borderId="1" xfId="5" applyNumberFormat="1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/>
    </xf>
    <xf numFmtId="43" fontId="15" fillId="0" borderId="15" xfId="1" applyFont="1" applyBorder="1" applyAlignment="1">
      <alignment horizontal="center" vertical="center"/>
    </xf>
    <xf numFmtId="43" fontId="15" fillId="0" borderId="16" xfId="1" applyFont="1" applyBorder="1" applyAlignment="1">
      <alignment horizontal="center" vertical="center"/>
    </xf>
    <xf numFmtId="43" fontId="15" fillId="0" borderId="0" xfId="1" applyFont="1" applyBorder="1" applyAlignment="1">
      <alignment horizontal="center" vertical="center"/>
    </xf>
    <xf numFmtId="43" fontId="15" fillId="0" borderId="18" xfId="1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0" xfId="0" applyFont="1" applyBorder="1" applyAlignment="1">
      <alignment vertical="center"/>
    </xf>
    <xf numFmtId="43" fontId="15" fillId="0" borderId="20" xfId="1" applyFont="1" applyBorder="1" applyAlignment="1">
      <alignment horizontal="center" vertical="center"/>
    </xf>
    <xf numFmtId="43" fontId="15" fillId="0" borderId="21" xfId="1" applyFont="1" applyBorder="1" applyAlignment="1">
      <alignment horizontal="center" vertical="center"/>
    </xf>
    <xf numFmtId="2" fontId="0" fillId="3" borderId="13" xfId="0" applyNumberFormat="1" applyFill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6" fillId="0" borderId="18" xfId="0" applyFont="1" applyBorder="1" applyAlignment="1">
      <alignment vertic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 wrapText="1"/>
    </xf>
    <xf numFmtId="2" fontId="2" fillId="2" borderId="13" xfId="0" applyNumberFormat="1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0" fillId="3" borderId="12" xfId="0" applyFill="1" applyBorder="1" applyAlignment="1">
      <alignment horizontal="center"/>
    </xf>
    <xf numFmtId="0" fontId="0" fillId="2" borderId="0" xfId="0" applyFill="1"/>
    <xf numFmtId="0" fontId="19" fillId="4" borderId="12" xfId="0" applyFont="1" applyFill="1" applyBorder="1" applyAlignment="1">
      <alignment vertical="top" wrapText="1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19" fillId="4" borderId="1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vertical="top" wrapText="1"/>
    </xf>
    <xf numFmtId="0" fontId="20" fillId="2" borderId="12" xfId="0" applyFont="1" applyFill="1" applyBorder="1" applyAlignment="1">
      <alignment horizontal="center" vertical="center" wrapText="1"/>
    </xf>
    <xf numFmtId="44" fontId="21" fillId="2" borderId="12" xfId="0" applyNumberFormat="1" applyFont="1" applyFill="1" applyBorder="1" applyAlignment="1">
      <alignment horizontal="center" vertical="center" wrapText="1"/>
    </xf>
    <xf numFmtId="44" fontId="21" fillId="2" borderId="13" xfId="0" applyNumberFormat="1" applyFont="1" applyFill="1" applyBorder="1" applyAlignment="1">
      <alignment horizontal="center" vertical="center" wrapText="1"/>
    </xf>
    <xf numFmtId="44" fontId="22" fillId="4" borderId="13" xfId="0" applyNumberFormat="1" applyFont="1" applyFill="1" applyBorder="1" applyAlignment="1">
      <alignment vertical="top" wrapText="1"/>
    </xf>
    <xf numFmtId="0" fontId="23" fillId="5" borderId="36" xfId="0" applyFont="1" applyFill="1" applyBorder="1" applyAlignment="1">
      <alignment vertical="top" wrapText="1"/>
    </xf>
    <xf numFmtId="0" fontId="18" fillId="4" borderId="1" xfId="0" applyFont="1" applyFill="1" applyBorder="1" applyAlignment="1">
      <alignment horizontal="left" vertical="top" wrapText="1"/>
    </xf>
    <xf numFmtId="0" fontId="24" fillId="0" borderId="47" xfId="0" applyFont="1" applyBorder="1" applyAlignment="1">
      <alignment horizontal="center" vertical="center"/>
    </xf>
    <xf numFmtId="0" fontId="24" fillId="0" borderId="47" xfId="0" applyFont="1" applyBorder="1" applyAlignment="1">
      <alignment horizontal="left" vertical="center"/>
    </xf>
    <xf numFmtId="0" fontId="24" fillId="0" borderId="48" xfId="0" applyFont="1" applyBorder="1" applyAlignment="1">
      <alignment horizontal="center" vertical="center"/>
    </xf>
    <xf numFmtId="0" fontId="24" fillId="0" borderId="48" xfId="0" applyFont="1" applyBorder="1" applyAlignment="1">
      <alignment horizontal="left" vertical="center"/>
    </xf>
    <xf numFmtId="0" fontId="10" fillId="0" borderId="29" xfId="0" applyFont="1" applyBorder="1" applyAlignment="1">
      <alignment horizontal="center" vertical="center" wrapText="1"/>
    </xf>
    <xf numFmtId="10" fontId="26" fillId="6" borderId="52" xfId="0" applyNumberFormat="1" applyFont="1" applyFill="1" applyBorder="1" applyAlignment="1">
      <alignment horizontal="center" vertical="center"/>
    </xf>
    <xf numFmtId="10" fontId="5" fillId="3" borderId="3" xfId="5" applyNumberFormat="1" applyFont="1" applyFill="1" applyBorder="1" applyAlignment="1">
      <alignment horizontal="center" vertical="center" wrapText="1"/>
    </xf>
    <xf numFmtId="43" fontId="6" fillId="0" borderId="3" xfId="5" applyNumberFormat="1" applyFont="1" applyBorder="1" applyAlignment="1">
      <alignment horizontal="center" vertical="center" wrapText="1"/>
    </xf>
    <xf numFmtId="43" fontId="6" fillId="0" borderId="17" xfId="5" applyNumberFormat="1" applyFont="1" applyBorder="1" applyAlignment="1">
      <alignment horizontal="center" vertical="center" wrapText="1"/>
    </xf>
    <xf numFmtId="43" fontId="6" fillId="0" borderId="0" xfId="5" applyNumberFormat="1" applyFont="1" applyBorder="1" applyAlignment="1">
      <alignment horizontal="center" vertical="center" wrapText="1"/>
    </xf>
    <xf numFmtId="43" fontId="6" fillId="0" borderId="18" xfId="5" applyNumberFormat="1" applyFont="1" applyBorder="1" applyAlignment="1">
      <alignment horizontal="center" vertical="center" wrapText="1"/>
    </xf>
    <xf numFmtId="43" fontId="6" fillId="0" borderId="12" xfId="5" applyNumberFormat="1" applyFont="1" applyBorder="1" applyAlignment="1">
      <alignment horizontal="center" vertical="center" wrapText="1"/>
    </xf>
    <xf numFmtId="10" fontId="5" fillId="3" borderId="12" xfId="5" applyNumberFormat="1" applyFont="1" applyFill="1" applyBorder="1" applyAlignment="1">
      <alignment horizontal="center" vertical="center" wrapText="1"/>
    </xf>
    <xf numFmtId="10" fontId="5" fillId="0" borderId="12" xfId="5" applyNumberFormat="1" applyFont="1" applyFill="1" applyBorder="1" applyAlignment="1">
      <alignment horizontal="center" vertical="center" wrapText="1"/>
    </xf>
    <xf numFmtId="10" fontId="5" fillId="3" borderId="5" xfId="5" applyNumberFormat="1" applyFont="1" applyFill="1" applyBorder="1" applyAlignment="1">
      <alignment horizontal="center" vertical="center" wrapText="1"/>
    </xf>
    <xf numFmtId="44" fontId="27" fillId="0" borderId="15" xfId="4" applyNumberFormat="1" applyFont="1" applyFill="1" applyBorder="1" applyAlignment="1">
      <alignment horizontal="left" vertical="center"/>
    </xf>
    <xf numFmtId="44" fontId="27" fillId="0" borderId="0" xfId="4" applyNumberFormat="1" applyFont="1" applyFill="1" applyBorder="1" applyAlignment="1">
      <alignment horizontal="left" vertical="center"/>
    </xf>
    <xf numFmtId="0" fontId="20" fillId="0" borderId="12" xfId="0" applyFont="1" applyBorder="1" applyAlignment="1">
      <alignment horizontal="center" vertical="center" wrapText="1"/>
    </xf>
    <xf numFmtId="43" fontId="6" fillId="0" borderId="5" xfId="5" applyNumberFormat="1" applyFont="1" applyBorder="1" applyAlignment="1">
      <alignment horizontal="center" vertical="center" wrapText="1"/>
    </xf>
    <xf numFmtId="10" fontId="5" fillId="0" borderId="42" xfId="5" applyNumberFormat="1" applyFont="1" applyFill="1" applyBorder="1" applyAlignment="1">
      <alignment horizontal="center" vertical="center" wrapText="1"/>
    </xf>
    <xf numFmtId="43" fontId="6" fillId="0" borderId="42" xfId="5" applyNumberFormat="1" applyFont="1" applyBorder="1" applyAlignment="1">
      <alignment horizontal="center" vertical="center" wrapText="1"/>
    </xf>
    <xf numFmtId="10" fontId="5" fillId="3" borderId="4" xfId="5" applyNumberFormat="1" applyFont="1" applyFill="1" applyBorder="1" applyAlignment="1">
      <alignment horizontal="center" vertical="center" wrapText="1"/>
    </xf>
    <xf numFmtId="43" fontId="6" fillId="0" borderId="4" xfId="5" applyNumberFormat="1" applyFont="1" applyBorder="1" applyAlignment="1">
      <alignment horizontal="center" vertical="center" wrapText="1"/>
    </xf>
    <xf numFmtId="43" fontId="6" fillId="0" borderId="37" xfId="5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164" fontId="6" fillId="0" borderId="33" xfId="5" applyFont="1" applyFill="1" applyBorder="1" applyAlignment="1">
      <alignment horizontal="center" vertical="center"/>
    </xf>
    <xf numFmtId="164" fontId="6" fillId="0" borderId="10" xfId="5" applyFont="1" applyFill="1" applyBorder="1" applyAlignment="1">
      <alignment horizontal="center" vertical="center"/>
    </xf>
    <xf numFmtId="164" fontId="6" fillId="0" borderId="35" xfId="5" applyFont="1" applyFill="1" applyBorder="1" applyAlignment="1">
      <alignment horizontal="center" vertical="center"/>
    </xf>
    <xf numFmtId="0" fontId="5" fillId="3" borderId="53" xfId="0" applyFont="1" applyFill="1" applyBorder="1" applyAlignment="1">
      <alignment horizontal="center" vertical="center"/>
    </xf>
    <xf numFmtId="0" fontId="5" fillId="3" borderId="53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10" fontId="5" fillId="3" borderId="8" xfId="5" applyNumberFormat="1" applyFont="1" applyFill="1" applyBorder="1" applyAlignment="1">
      <alignment horizontal="center" vertical="center" wrapText="1"/>
    </xf>
    <xf numFmtId="43" fontId="6" fillId="0" borderId="8" xfId="5" applyNumberFormat="1" applyFont="1" applyBorder="1" applyAlignment="1">
      <alignment horizontal="center" vertical="center" wrapText="1"/>
    </xf>
    <xf numFmtId="10" fontId="5" fillId="3" borderId="2" xfId="5" applyNumberFormat="1" applyFont="1" applyFill="1" applyBorder="1" applyAlignment="1">
      <alignment horizontal="center" vertical="center" wrapText="1"/>
    </xf>
    <xf numFmtId="164" fontId="6" fillId="0" borderId="38" xfId="5" applyFont="1" applyFill="1" applyBorder="1" applyAlignment="1">
      <alignment horizontal="center" vertical="center"/>
    </xf>
    <xf numFmtId="0" fontId="28" fillId="0" borderId="0" xfId="0" applyFont="1"/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44" fontId="21" fillId="0" borderId="12" xfId="6" applyFont="1" applyFill="1" applyBorder="1" applyAlignment="1">
      <alignment horizontal="center" vertical="center" wrapText="1"/>
    </xf>
    <xf numFmtId="0" fontId="20" fillId="0" borderId="1" xfId="0" applyFont="1" applyBorder="1" applyAlignment="1">
      <alignment vertical="top" wrapText="1"/>
    </xf>
    <xf numFmtId="2" fontId="20" fillId="2" borderId="12" xfId="0" applyNumberFormat="1" applyFont="1" applyFill="1" applyBorder="1" applyAlignment="1">
      <alignment horizontal="center" vertical="center" wrapText="1"/>
    </xf>
    <xf numFmtId="2" fontId="19" fillId="4" borderId="12" xfId="0" applyNumberFormat="1" applyFont="1" applyFill="1" applyBorder="1" applyAlignment="1">
      <alignment horizontal="center" vertical="center" wrapText="1"/>
    </xf>
    <xf numFmtId="2" fontId="20" fillId="0" borderId="12" xfId="0" applyNumberFormat="1" applyFont="1" applyBorder="1" applyAlignment="1">
      <alignment horizontal="center" vertical="center" wrapText="1"/>
    </xf>
    <xf numFmtId="44" fontId="21" fillId="0" borderId="12" xfId="0" applyNumberFormat="1" applyFont="1" applyBorder="1" applyAlignment="1">
      <alignment horizontal="center" vertical="center" wrapText="1"/>
    </xf>
    <xf numFmtId="44" fontId="21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2" borderId="34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vertical="center"/>
    </xf>
    <xf numFmtId="0" fontId="18" fillId="4" borderId="12" xfId="0" applyFont="1" applyFill="1" applyBorder="1" applyAlignment="1">
      <alignment vertical="center" wrapText="1"/>
    </xf>
    <xf numFmtId="0" fontId="20" fillId="0" borderId="12" xfId="0" applyFont="1" applyBorder="1" applyAlignment="1">
      <alignment vertical="center" wrapText="1"/>
    </xf>
    <xf numFmtId="0" fontId="20" fillId="2" borderId="12" xfId="0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0" fillId="0" borderId="18" xfId="0" applyBorder="1"/>
    <xf numFmtId="0" fontId="2" fillId="2" borderId="33" xfId="0" applyFont="1" applyFill="1" applyBorder="1" applyAlignment="1">
      <alignment horizontal="left"/>
    </xf>
    <xf numFmtId="0" fontId="2" fillId="2" borderId="34" xfId="0" applyFont="1" applyFill="1" applyBorder="1" applyAlignment="1">
      <alignment horizontal="left"/>
    </xf>
    <xf numFmtId="0" fontId="2" fillId="2" borderId="35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2" borderId="0" xfId="0" applyFont="1" applyFill="1"/>
    <xf numFmtId="0" fontId="14" fillId="0" borderId="14" xfId="0" applyFont="1" applyBorder="1" applyAlignment="1">
      <alignment vertical="center"/>
    </xf>
    <xf numFmtId="0" fontId="14" fillId="0" borderId="17" xfId="0" applyFont="1" applyBorder="1" applyAlignment="1">
      <alignment vertical="center"/>
    </xf>
    <xf numFmtId="0" fontId="14" fillId="0" borderId="19" xfId="0" applyFont="1" applyBorder="1" applyAlignment="1">
      <alignment vertical="center"/>
    </xf>
    <xf numFmtId="0" fontId="31" fillId="0" borderId="20" xfId="0" applyFont="1" applyBorder="1" applyAlignment="1">
      <alignment vertical="center"/>
    </xf>
    <xf numFmtId="0" fontId="0" fillId="0" borderId="15" xfId="0" applyBorder="1"/>
    <xf numFmtId="0" fontId="0" fillId="0" borderId="16" xfId="0" applyBorder="1"/>
    <xf numFmtId="10" fontId="2" fillId="2" borderId="2" xfId="0" applyNumberFormat="1" applyFont="1" applyFill="1" applyBorder="1" applyAlignment="1">
      <alignment horizontal="left"/>
    </xf>
    <xf numFmtId="0" fontId="0" fillId="0" borderId="3" xfId="0" applyBorder="1"/>
    <xf numFmtId="0" fontId="8" fillId="0" borderId="0" xfId="0" applyFont="1" applyAlignment="1">
      <alignment horizontal="centerContinuous"/>
    </xf>
    <xf numFmtId="0" fontId="8" fillId="0" borderId="0" xfId="0" applyFont="1"/>
    <xf numFmtId="0" fontId="12" fillId="0" borderId="28" xfId="0" applyFont="1" applyBorder="1"/>
    <xf numFmtId="14" fontId="2" fillId="2" borderId="0" xfId="0" applyNumberFormat="1" applyFont="1" applyFill="1"/>
    <xf numFmtId="0" fontId="2" fillId="2" borderId="17" xfId="0" applyFont="1" applyFill="1" applyBorder="1"/>
    <xf numFmtId="0" fontId="2" fillId="2" borderId="18" xfId="0" applyFont="1" applyFill="1" applyBorder="1"/>
    <xf numFmtId="14" fontId="2" fillId="2" borderId="18" xfId="0" applyNumberFormat="1" applyFont="1" applyFill="1" applyBorder="1"/>
    <xf numFmtId="0" fontId="9" fillId="0" borderId="0" xfId="0" applyFont="1" applyAlignment="1">
      <alignment horizontal="centerContinuous"/>
    </xf>
    <xf numFmtId="10" fontId="24" fillId="0" borderId="66" xfId="0" applyNumberFormat="1" applyFont="1" applyBorder="1" applyAlignment="1">
      <alignment horizontal="center" vertical="center"/>
    </xf>
    <xf numFmtId="10" fontId="24" fillId="0" borderId="67" xfId="0" applyNumberFormat="1" applyFont="1" applyBorder="1" applyAlignment="1">
      <alignment horizontal="center" vertical="center"/>
    </xf>
    <xf numFmtId="0" fontId="14" fillId="0" borderId="21" xfId="0" applyFont="1" applyBorder="1" applyAlignment="1">
      <alignment vertical="center"/>
    </xf>
    <xf numFmtId="44" fontId="27" fillId="0" borderId="16" xfId="4" applyNumberFormat="1" applyFont="1" applyFill="1" applyBorder="1" applyAlignment="1">
      <alignment horizontal="left" vertical="center"/>
    </xf>
    <xf numFmtId="44" fontId="27" fillId="0" borderId="18" xfId="4" applyNumberFormat="1" applyFont="1" applyFill="1" applyBorder="1" applyAlignment="1">
      <alignment horizontal="left" vertical="center"/>
    </xf>
    <xf numFmtId="0" fontId="31" fillId="0" borderId="21" xfId="0" applyFont="1" applyBorder="1" applyAlignment="1">
      <alignment vertical="center"/>
    </xf>
    <xf numFmtId="0" fontId="9" fillId="0" borderId="18" xfId="0" applyFont="1" applyBorder="1" applyAlignment="1">
      <alignment horizontal="centerContinuous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14" fontId="2" fillId="2" borderId="12" xfId="0" applyNumberFormat="1" applyFont="1" applyFill="1" applyBorder="1" applyAlignment="1">
      <alignment horizontal="left"/>
    </xf>
    <xf numFmtId="0" fontId="22" fillId="5" borderId="9" xfId="0" applyFont="1" applyFill="1" applyBorder="1" applyAlignment="1">
      <alignment vertical="top" wrapText="1"/>
    </xf>
    <xf numFmtId="0" fontId="19" fillId="4" borderId="13" xfId="0" applyFont="1" applyFill="1" applyBorder="1" applyAlignment="1">
      <alignment vertical="top" wrapText="1"/>
    </xf>
    <xf numFmtId="0" fontId="20" fillId="0" borderId="13" xfId="0" applyFont="1" applyBorder="1" applyAlignment="1">
      <alignment horizontal="center" vertical="center" wrapText="1"/>
    </xf>
    <xf numFmtId="2" fontId="19" fillId="4" borderId="13" xfId="0" applyNumberFormat="1" applyFont="1" applyFill="1" applyBorder="1" applyAlignment="1">
      <alignment horizontal="center" vertical="center" wrapText="1"/>
    </xf>
    <xf numFmtId="0" fontId="20" fillId="0" borderId="36" xfId="0" applyFont="1" applyBorder="1" applyAlignment="1">
      <alignment vertical="top" wrapText="1"/>
    </xf>
    <xf numFmtId="0" fontId="20" fillId="0" borderId="68" xfId="0" applyFont="1" applyBorder="1" applyAlignment="1">
      <alignment horizontal="center" vertical="center" wrapText="1"/>
    </xf>
    <xf numFmtId="0" fontId="20" fillId="0" borderId="68" xfId="0" applyFont="1" applyBorder="1" applyAlignment="1">
      <alignment vertical="center" wrapText="1"/>
    </xf>
    <xf numFmtId="2" fontId="20" fillId="0" borderId="68" xfId="0" applyNumberFormat="1" applyFont="1" applyBorder="1" applyAlignment="1">
      <alignment horizontal="center" vertical="center" wrapText="1"/>
    </xf>
    <xf numFmtId="0" fontId="20" fillId="0" borderId="69" xfId="0" applyFont="1" applyBorder="1" applyAlignment="1">
      <alignment horizontal="center" vertical="center" wrapText="1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2" xfId="0" applyBorder="1" applyAlignment="1">
      <alignment horizontal="left"/>
    </xf>
    <xf numFmtId="2" fontId="0" fillId="0" borderId="12" xfId="0" applyNumberFormat="1" applyBorder="1" applyAlignment="1">
      <alignment horizontal="center"/>
    </xf>
    <xf numFmtId="2" fontId="0" fillId="0" borderId="12" xfId="0" applyNumberFormat="1" applyBorder="1" applyAlignment="1">
      <alignment horizontal="left"/>
    </xf>
    <xf numFmtId="0" fontId="20" fillId="0" borderId="12" xfId="0" applyFont="1" applyBorder="1" applyAlignment="1">
      <alignment vertical="top" wrapText="1"/>
    </xf>
    <xf numFmtId="0" fontId="20" fillId="0" borderId="5" xfId="0" applyFont="1" applyBorder="1" applyAlignment="1">
      <alignment vertical="top" wrapText="1"/>
    </xf>
    <xf numFmtId="0" fontId="28" fillId="0" borderId="0" xfId="0" applyFont="1" applyAlignment="1"/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31" fillId="0" borderId="20" xfId="0" applyFont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2" fillId="2" borderId="12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14" fontId="2" fillId="2" borderId="12" xfId="0" applyNumberFormat="1" applyFont="1" applyFill="1" applyBorder="1" applyAlignment="1">
      <alignment horizontal="left"/>
    </xf>
    <xf numFmtId="0" fontId="24" fillId="0" borderId="17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26" fillId="6" borderId="17" xfId="0" applyFont="1" applyFill="1" applyBorder="1" applyAlignment="1">
      <alignment horizontal="center" vertical="center"/>
    </xf>
    <xf numFmtId="0" fontId="26" fillId="6" borderId="57" xfId="0" applyFont="1" applyFill="1" applyBorder="1" applyAlignment="1">
      <alignment horizontal="center" vertical="center"/>
    </xf>
    <xf numFmtId="0" fontId="26" fillId="6" borderId="61" xfId="0" applyFont="1" applyFill="1" applyBorder="1" applyAlignment="1">
      <alignment horizontal="center" vertical="center"/>
    </xf>
    <xf numFmtId="0" fontId="26" fillId="6" borderId="58" xfId="0" applyFont="1" applyFill="1" applyBorder="1" applyAlignment="1">
      <alignment horizontal="center" vertical="center"/>
    </xf>
    <xf numFmtId="0" fontId="24" fillId="0" borderId="63" xfId="0" applyFont="1" applyBorder="1" applyAlignment="1">
      <alignment horizontal="center" vertical="center"/>
    </xf>
    <xf numFmtId="0" fontId="24" fillId="0" borderId="60" xfId="0" applyFont="1" applyBorder="1" applyAlignment="1">
      <alignment horizontal="center" vertical="center"/>
    </xf>
    <xf numFmtId="0" fontId="26" fillId="6" borderId="51" xfId="0" applyFont="1" applyFill="1" applyBorder="1" applyAlignment="1">
      <alignment horizontal="center" vertical="center"/>
    </xf>
    <xf numFmtId="0" fontId="26" fillId="6" borderId="43" xfId="0" applyFont="1" applyFill="1" applyBorder="1" applyAlignment="1">
      <alignment horizontal="center" vertical="center"/>
    </xf>
    <xf numFmtId="0" fontId="25" fillId="0" borderId="43" xfId="0" applyFont="1" applyBorder="1"/>
    <xf numFmtId="0" fontId="25" fillId="0" borderId="44" xfId="0" applyFont="1" applyBorder="1"/>
    <xf numFmtId="0" fontId="26" fillId="6" borderId="45" xfId="0" applyFont="1" applyFill="1" applyBorder="1" applyAlignment="1">
      <alignment horizontal="center" vertical="center"/>
    </xf>
    <xf numFmtId="0" fontId="25" fillId="0" borderId="46" xfId="0" applyFont="1" applyBorder="1"/>
    <xf numFmtId="0" fontId="26" fillId="6" borderId="49" xfId="0" applyFont="1" applyFill="1" applyBorder="1" applyAlignment="1">
      <alignment horizontal="center" vertical="center" wrapText="1"/>
    </xf>
    <xf numFmtId="0" fontId="25" fillId="0" borderId="50" xfId="0" applyFont="1" applyBorder="1"/>
    <xf numFmtId="0" fontId="24" fillId="0" borderId="62" xfId="0" applyFont="1" applyBorder="1" applyAlignment="1">
      <alignment horizontal="center" vertical="center"/>
    </xf>
    <xf numFmtId="0" fontId="24" fillId="0" borderId="59" xfId="0" applyFont="1" applyBorder="1" applyAlignment="1">
      <alignment horizontal="center" vertical="center"/>
    </xf>
    <xf numFmtId="0" fontId="24" fillId="0" borderId="64" xfId="0" applyFont="1" applyBorder="1" applyAlignment="1">
      <alignment horizontal="center" vertical="center"/>
    </xf>
    <xf numFmtId="0" fontId="24" fillId="0" borderId="65" xfId="0" applyFont="1" applyBorder="1" applyAlignment="1">
      <alignment horizontal="center" vertical="center"/>
    </xf>
    <xf numFmtId="164" fontId="5" fillId="3" borderId="22" xfId="0" applyNumberFormat="1" applyFont="1" applyFill="1" applyBorder="1" applyAlignment="1">
      <alignment horizontal="center" vertical="center" wrapText="1"/>
    </xf>
    <xf numFmtId="164" fontId="5" fillId="3" borderId="24" xfId="0" applyNumberFormat="1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left"/>
    </xf>
    <xf numFmtId="0" fontId="2" fillId="2" borderId="34" xfId="0" applyFont="1" applyFill="1" applyBorder="1" applyAlignment="1">
      <alignment horizontal="left"/>
    </xf>
    <xf numFmtId="0" fontId="2" fillId="2" borderId="35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0" fillId="3" borderId="19" xfId="0" applyFill="1" applyBorder="1"/>
    <xf numFmtId="0" fontId="0" fillId="3" borderId="21" xfId="0" applyFill="1" applyBorder="1"/>
    <xf numFmtId="0" fontId="0" fillId="3" borderId="24" xfId="0" applyFill="1" applyBorder="1" applyAlignment="1">
      <alignment horizontal="center" vertical="center" wrapText="1"/>
    </xf>
    <xf numFmtId="44" fontId="5" fillId="3" borderId="14" xfId="0" applyNumberFormat="1" applyFont="1" applyFill="1" applyBorder="1" applyAlignment="1">
      <alignment horizontal="center" vertical="center" wrapText="1"/>
    </xf>
    <xf numFmtId="44" fontId="5" fillId="3" borderId="16" xfId="0" applyNumberFormat="1" applyFont="1" applyFill="1" applyBorder="1" applyAlignment="1">
      <alignment horizontal="center" vertical="center" wrapText="1"/>
    </xf>
    <xf numFmtId="44" fontId="5" fillId="3" borderId="19" xfId="0" applyNumberFormat="1" applyFont="1" applyFill="1" applyBorder="1" applyAlignment="1">
      <alignment horizontal="center" vertical="center" wrapText="1"/>
    </xf>
    <xf numFmtId="44" fontId="5" fillId="3" borderId="2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5" fillId="0" borderId="12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165" fontId="6" fillId="0" borderId="12" xfId="0" applyNumberFormat="1" applyFont="1" applyBorder="1" applyAlignment="1">
      <alignment horizontal="center" vertical="center" wrapText="1"/>
    </xf>
    <xf numFmtId="10" fontId="6" fillId="0" borderId="2" xfId="5" applyNumberFormat="1" applyFont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5" fillId="0" borderId="3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4" fontId="2" fillId="2" borderId="2" xfId="0" applyNumberFormat="1" applyFont="1" applyFill="1" applyBorder="1" applyAlignment="1">
      <alignment horizontal="left"/>
    </xf>
    <xf numFmtId="14" fontId="2" fillId="2" borderId="3" xfId="0" applyNumberFormat="1" applyFont="1" applyFill="1" applyBorder="1" applyAlignment="1">
      <alignment horizontal="left"/>
    </xf>
    <xf numFmtId="14" fontId="2" fillId="2" borderId="28" xfId="0" applyNumberFormat="1" applyFont="1" applyFill="1" applyBorder="1" applyAlignment="1">
      <alignment horizontal="left"/>
    </xf>
    <xf numFmtId="14" fontId="2" fillId="2" borderId="29" xfId="0" applyNumberFormat="1" applyFont="1" applyFill="1" applyBorder="1" applyAlignment="1">
      <alignment horizontal="left"/>
    </xf>
    <xf numFmtId="0" fontId="5" fillId="0" borderId="6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44" fontId="13" fillId="3" borderId="22" xfId="6" applyFont="1" applyFill="1" applyBorder="1" applyAlignment="1">
      <alignment horizontal="center" vertical="center" wrapText="1"/>
    </xf>
    <xf numFmtId="44" fontId="14" fillId="3" borderId="24" xfId="6" applyFont="1" applyFill="1" applyBorder="1" applyAlignment="1">
      <alignment horizontal="center" vertical="center" wrapText="1"/>
    </xf>
    <xf numFmtId="165" fontId="5" fillId="3" borderId="22" xfId="0" applyNumberFormat="1" applyFont="1" applyFill="1" applyBorder="1" applyAlignment="1">
      <alignment horizontal="center" vertical="center" wrapText="1"/>
    </xf>
    <xf numFmtId="165" fontId="0" fillId="3" borderId="24" xfId="0" applyNumberFormat="1" applyFill="1" applyBorder="1" applyAlignment="1">
      <alignment horizontal="center" vertical="center" wrapText="1"/>
    </xf>
    <xf numFmtId="10" fontId="5" fillId="3" borderId="14" xfId="5" applyNumberFormat="1" applyFont="1" applyFill="1" applyBorder="1" applyAlignment="1">
      <alignment horizontal="center" vertical="center" wrapText="1"/>
    </xf>
    <xf numFmtId="10" fontId="5" fillId="3" borderId="19" xfId="5" applyNumberFormat="1" applyFont="1" applyFill="1" applyBorder="1" applyAlignment="1">
      <alignment horizontal="center" vertical="center" wrapText="1"/>
    </xf>
    <xf numFmtId="0" fontId="5" fillId="0" borderId="5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42" xfId="0" applyFont="1" applyBorder="1" applyAlignment="1">
      <alignment horizontal="left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19" fillId="4" borderId="17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19" xfId="0" applyFont="1" applyFill="1" applyBorder="1" applyAlignment="1">
      <alignment horizontal="center" vertical="center" wrapText="1"/>
    </xf>
    <xf numFmtId="0" fontId="19" fillId="4" borderId="20" xfId="0" applyFont="1" applyFill="1" applyBorder="1" applyAlignment="1">
      <alignment horizontal="center" vertical="center" wrapText="1"/>
    </xf>
    <xf numFmtId="0" fontId="19" fillId="4" borderId="2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19" fillId="5" borderId="33" xfId="0" applyFont="1" applyFill="1" applyBorder="1" applyAlignment="1">
      <alignment horizontal="center" vertical="top" wrapText="1"/>
    </xf>
    <xf numFmtId="0" fontId="19" fillId="5" borderId="35" xfId="0" applyFont="1" applyFill="1" applyBorder="1" applyAlignment="1">
      <alignment horizontal="center" vertical="top" wrapText="1"/>
    </xf>
    <xf numFmtId="44" fontId="23" fillId="5" borderId="40" xfId="0" applyNumberFormat="1" applyFont="1" applyFill="1" applyBorder="1" applyAlignment="1">
      <alignment horizontal="center" vertical="top" wrapText="1"/>
    </xf>
    <xf numFmtId="0" fontId="23" fillId="5" borderId="41" xfId="0" applyFont="1" applyFill="1" applyBorder="1" applyAlignment="1">
      <alignment horizontal="center" vertical="top" wrapText="1"/>
    </xf>
    <xf numFmtId="0" fontId="2" fillId="2" borderId="55" xfId="0" applyFont="1" applyFill="1" applyBorder="1" applyAlignment="1">
      <alignment horizontal="left"/>
    </xf>
    <xf numFmtId="0" fontId="2" fillId="2" borderId="56" xfId="0" applyFont="1" applyFill="1" applyBorder="1" applyAlignment="1">
      <alignment horizontal="left"/>
    </xf>
    <xf numFmtId="0" fontId="2" fillId="4" borderId="12" xfId="0" applyFont="1" applyFill="1" applyBorder="1" applyAlignment="1">
      <alignment horizontal="left" vertical="center" wrapText="1"/>
    </xf>
  </cellXfs>
  <cellStyles count="7">
    <cellStyle name="Moeda" xfId="6" builtinId="4"/>
    <cellStyle name="Normal" xfId="0" builtinId="0"/>
    <cellStyle name="Normal 173" xfId="2"/>
    <cellStyle name="Normal 2 2 2 2" xfId="3"/>
    <cellStyle name="Separador de milhares" xfId="1" builtinId="3"/>
    <cellStyle name="Separador de milhares 2" xfId="5"/>
    <cellStyle name="Vírgula 5 2 2 2" xfId="4"/>
  </cellStyles>
  <dxfs count="5"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76199</xdr:colOff>
      <xdr:row>0</xdr:row>
      <xdr:rowOff>57150</xdr:rowOff>
    </xdr:from>
    <xdr:to>
      <xdr:col>1</xdr:col>
      <xdr:colOff>561974</xdr:colOff>
      <xdr:row>5</xdr:row>
      <xdr:rowOff>216707</xdr:rowOff>
    </xdr:to>
    <xdr:pic>
      <xdr:nvPicPr>
        <xdr:cNvPr id="4" name="Imagem 3" descr="BRAZÃO PREFEITURA.jp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4575" r="6294"/>
        <a:stretch>
          <a:fillRect/>
        </a:stretch>
      </xdr:blipFill>
      <xdr:spPr bwMode="auto">
        <a:xfrm>
          <a:off x="76199" y="57150"/>
          <a:ext cx="1095375" cy="13311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552450</xdr:colOff>
      <xdr:row>12</xdr:row>
      <xdr:rowOff>123825</xdr:rowOff>
    </xdr:from>
    <xdr:ext cx="5038725" cy="942975"/>
    <xdr:pic>
      <xdr:nvPicPr>
        <xdr:cNvPr id="2" name="image3.jpg" descr="Resultado de imagem para COMPOSIÇÃO BDI FORMULA TCU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62125" y="2781300"/>
          <a:ext cx="5038725" cy="94297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47626</xdr:colOff>
      <xdr:row>0</xdr:row>
      <xdr:rowOff>85725</xdr:rowOff>
    </xdr:from>
    <xdr:to>
      <xdr:col>1</xdr:col>
      <xdr:colOff>692249</xdr:colOff>
      <xdr:row>5</xdr:row>
      <xdr:rowOff>94362</xdr:rowOff>
    </xdr:to>
    <xdr:pic>
      <xdr:nvPicPr>
        <xdr:cNvPr id="4" name="Imagem 3" descr="BRAZÃO PREFEITURA.jpg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4575" r="6294"/>
        <a:stretch>
          <a:fillRect/>
        </a:stretch>
      </xdr:blipFill>
      <xdr:spPr bwMode="auto">
        <a:xfrm>
          <a:off x="47626" y="85725"/>
          <a:ext cx="1111348" cy="11802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130984</xdr:colOff>
      <xdr:row>0</xdr:row>
      <xdr:rowOff>107318</xdr:rowOff>
    </xdr:from>
    <xdr:to>
      <xdr:col>1</xdr:col>
      <xdr:colOff>1120590</xdr:colOff>
      <xdr:row>5</xdr:row>
      <xdr:rowOff>168087</xdr:rowOff>
    </xdr:to>
    <xdr:pic>
      <xdr:nvPicPr>
        <xdr:cNvPr id="4" name="Imagem 3" descr="BRAZÃO PREFEITURA.jpg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4575" r="6294"/>
        <a:stretch>
          <a:fillRect/>
        </a:stretch>
      </xdr:blipFill>
      <xdr:spPr bwMode="auto">
        <a:xfrm>
          <a:off x="130984" y="107318"/>
          <a:ext cx="1549900" cy="1214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170814</xdr:colOff>
      <xdr:row>0</xdr:row>
      <xdr:rowOff>42756</xdr:rowOff>
    </xdr:from>
    <xdr:to>
      <xdr:col>1</xdr:col>
      <xdr:colOff>603249</xdr:colOff>
      <xdr:row>5</xdr:row>
      <xdr:rowOff>242069</xdr:rowOff>
    </xdr:to>
    <xdr:pic>
      <xdr:nvPicPr>
        <xdr:cNvPr id="2" name="Imagem 1" descr="BRAZÃO PREFEITURA.jpg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4575" r="6294"/>
        <a:stretch>
          <a:fillRect/>
        </a:stretch>
      </xdr:blipFill>
      <xdr:spPr bwMode="auto">
        <a:xfrm>
          <a:off x="170814" y="42756"/>
          <a:ext cx="1289685" cy="13952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92"/>
  <sheetViews>
    <sheetView topLeftCell="A373" zoomScaleNormal="100" workbookViewId="0">
      <selection activeCell="A384" sqref="A384"/>
    </sheetView>
  </sheetViews>
  <sheetFormatPr defaultRowHeight="15"/>
  <cols>
    <col min="2" max="2" width="9.42578125" customWidth="1"/>
    <col min="3" max="3" width="9.7109375" customWidth="1"/>
    <col min="4" max="4" width="65" customWidth="1"/>
    <col min="5" max="5" width="15.5703125" style="34" customWidth="1"/>
    <col min="6" max="6" width="19.7109375" style="39" customWidth="1"/>
    <col min="7" max="7" width="18.140625" style="35" customWidth="1"/>
  </cols>
  <sheetData>
    <row r="1" spans="1:7" ht="18" customHeight="1">
      <c r="A1" s="163"/>
      <c r="B1" s="20"/>
      <c r="C1" s="30" t="s">
        <v>161</v>
      </c>
      <c r="D1" s="30"/>
      <c r="E1" s="30"/>
      <c r="F1" s="30"/>
      <c r="G1" s="136"/>
    </row>
    <row r="2" spans="1:7" ht="18" customHeight="1">
      <c r="A2" s="164"/>
      <c r="B2" s="107"/>
      <c r="C2" s="115" t="s">
        <v>162</v>
      </c>
      <c r="D2" s="115"/>
      <c r="E2" s="115"/>
      <c r="F2" s="115"/>
      <c r="G2" s="137"/>
    </row>
    <row r="3" spans="1:7" ht="18.75">
      <c r="A3" s="164"/>
      <c r="B3" s="107"/>
      <c r="C3" s="114" t="s">
        <v>563</v>
      </c>
      <c r="D3" s="114"/>
      <c r="E3" s="114"/>
      <c r="F3" s="114"/>
      <c r="G3" s="137"/>
    </row>
    <row r="4" spans="1:7" ht="18.75">
      <c r="A4" s="164"/>
      <c r="B4" s="107"/>
      <c r="C4" s="114" t="s">
        <v>170</v>
      </c>
      <c r="D4" s="114"/>
      <c r="E4" s="114"/>
      <c r="F4" s="114"/>
      <c r="G4" s="137"/>
    </row>
    <row r="5" spans="1:7" ht="18.75">
      <c r="A5" s="164"/>
      <c r="B5" s="107"/>
      <c r="C5" s="114" t="s">
        <v>654</v>
      </c>
      <c r="D5" s="114"/>
      <c r="E5" s="114"/>
      <c r="F5" s="114"/>
      <c r="G5" s="33"/>
    </row>
    <row r="6" spans="1:7" ht="23.25" customHeight="1" thickBot="1">
      <c r="A6" s="165"/>
      <c r="B6" s="25"/>
      <c r="C6" s="166" t="s">
        <v>171</v>
      </c>
      <c r="D6" s="166"/>
      <c r="E6" s="26"/>
      <c r="F6" s="26"/>
      <c r="G6" s="135"/>
    </row>
    <row r="7" spans="1:7">
      <c r="A7" s="17" t="s">
        <v>4</v>
      </c>
      <c r="B7" s="167" t="str">
        <f>'ORÇAMENTO '!B7:I7</f>
        <v xml:space="preserve">CONSTRUÇÃO DA UNIDADE BÁSICA DE SAÚDE - PORTE I </v>
      </c>
      <c r="C7" s="167"/>
      <c r="D7" s="167"/>
      <c r="E7" s="167"/>
      <c r="F7" s="167"/>
      <c r="G7" s="168"/>
    </row>
    <row r="8" spans="1:7">
      <c r="A8" s="14" t="s">
        <v>5</v>
      </c>
      <c r="B8" s="169" t="str">
        <f>'ORÇAMENTO '!B9:I9</f>
        <v>RUA: BEIRA LINHA, S/Nº, ESQUINA COM RUA ANTONIO DE O. GABETO, RETIRO DO  MURIAÉ, 5º DISTRITO DO MUNICÍPIO DE ITAPERUNA-RJ</v>
      </c>
      <c r="C8" s="169"/>
      <c r="D8" s="169"/>
      <c r="E8" s="169"/>
      <c r="F8" s="169"/>
      <c r="G8" s="170"/>
    </row>
    <row r="9" spans="1:7">
      <c r="A9" s="14" t="s">
        <v>6</v>
      </c>
      <c r="B9" s="171">
        <f>'ORÇAMENTO '!B10</f>
        <v>0</v>
      </c>
      <c r="C9" s="171"/>
      <c r="D9" s="9"/>
      <c r="E9" s="36"/>
      <c r="F9" s="37"/>
      <c r="G9" s="38"/>
    </row>
    <row r="10" spans="1:7">
      <c r="A10" s="14" t="str">
        <f>'ORÇAMENTO '!A11</f>
        <v>BANCOS: | SINAPI 03/25</v>
      </c>
      <c r="B10" s="9"/>
      <c r="C10" s="9"/>
      <c r="D10" s="9"/>
      <c r="E10" s="36"/>
      <c r="F10" s="37"/>
      <c r="G10" s="38"/>
    </row>
    <row r="11" spans="1:7">
      <c r="A11" s="160" t="s">
        <v>96</v>
      </c>
      <c r="B11" s="161"/>
      <c r="C11" s="161"/>
      <c r="D11" s="161"/>
      <c r="E11" s="161"/>
      <c r="F11" s="161"/>
      <c r="G11" s="162"/>
    </row>
    <row r="12" spans="1:7">
      <c r="A12" s="140"/>
      <c r="B12" s="141"/>
      <c r="C12" s="141"/>
      <c r="D12" s="40"/>
      <c r="E12" s="141" t="s">
        <v>656</v>
      </c>
      <c r="F12" s="8"/>
      <c r="G12" s="29"/>
    </row>
    <row r="13" spans="1:7">
      <c r="A13" s="140" t="s">
        <v>0</v>
      </c>
      <c r="B13" s="141" t="s">
        <v>97</v>
      </c>
      <c r="C13" s="141" t="s">
        <v>98</v>
      </c>
      <c r="D13" s="40" t="s">
        <v>99</v>
      </c>
      <c r="E13" s="141" t="s">
        <v>115</v>
      </c>
      <c r="F13" s="8" t="s">
        <v>1</v>
      </c>
      <c r="G13" s="29" t="s">
        <v>100</v>
      </c>
    </row>
    <row r="14" spans="1:7">
      <c r="A14" s="52">
        <v>1</v>
      </c>
      <c r="B14" s="42"/>
      <c r="C14" s="42"/>
      <c r="D14" s="104" t="s">
        <v>174</v>
      </c>
      <c r="E14" s="42"/>
      <c r="F14" s="42"/>
      <c r="G14" s="144"/>
    </row>
    <row r="15" spans="1:7">
      <c r="A15" s="52" t="s">
        <v>110</v>
      </c>
      <c r="B15" s="42"/>
      <c r="C15" s="42"/>
      <c r="D15" s="104" t="s">
        <v>234</v>
      </c>
      <c r="E15" s="42"/>
      <c r="F15" s="42"/>
      <c r="G15" s="144"/>
    </row>
    <row r="16" spans="1:7" ht="24">
      <c r="A16" s="95" t="s">
        <v>241</v>
      </c>
      <c r="B16" s="70">
        <v>99059</v>
      </c>
      <c r="C16" s="70" t="s">
        <v>172</v>
      </c>
      <c r="D16" s="105" t="s">
        <v>477</v>
      </c>
      <c r="E16" s="70" t="s">
        <v>9</v>
      </c>
      <c r="F16" s="98">
        <v>158</v>
      </c>
      <c r="G16" s="145" t="s">
        <v>715</v>
      </c>
    </row>
    <row r="17" spans="1:7">
      <c r="A17" s="95"/>
      <c r="B17" s="70"/>
      <c r="C17" s="70"/>
      <c r="D17" s="105" t="s">
        <v>677</v>
      </c>
      <c r="E17" s="98">
        <f>2*18+2*61</f>
        <v>158</v>
      </c>
      <c r="F17" s="98"/>
      <c r="G17" s="145"/>
    </row>
    <row r="18" spans="1:7" ht="36">
      <c r="A18" s="46" t="s">
        <v>662</v>
      </c>
      <c r="B18" s="70">
        <v>95648</v>
      </c>
      <c r="C18" s="47" t="s">
        <v>172</v>
      </c>
      <c r="D18" s="106" t="s">
        <v>572</v>
      </c>
      <c r="E18" s="47" t="s">
        <v>8</v>
      </c>
      <c r="F18" s="96">
        <v>1</v>
      </c>
      <c r="G18" s="145" t="s">
        <v>715</v>
      </c>
    </row>
    <row r="19" spans="1:7" ht="36">
      <c r="A19" s="46" t="s">
        <v>663</v>
      </c>
      <c r="B19" s="70">
        <v>101509</v>
      </c>
      <c r="C19" s="47" t="s">
        <v>172</v>
      </c>
      <c r="D19" s="106" t="s">
        <v>45</v>
      </c>
      <c r="E19" s="47" t="s">
        <v>8</v>
      </c>
      <c r="F19" s="96">
        <v>1</v>
      </c>
      <c r="G19" s="145" t="s">
        <v>715</v>
      </c>
    </row>
    <row r="20" spans="1:7">
      <c r="A20" s="52" t="s">
        <v>173</v>
      </c>
      <c r="B20" s="45"/>
      <c r="C20" s="45"/>
      <c r="D20" s="104" t="s">
        <v>229</v>
      </c>
      <c r="E20" s="45"/>
      <c r="F20" s="97"/>
      <c r="G20" s="146"/>
    </row>
    <row r="21" spans="1:7" ht="24">
      <c r="A21" s="46" t="s">
        <v>242</v>
      </c>
      <c r="B21" s="47">
        <v>93565</v>
      </c>
      <c r="C21" s="47" t="s">
        <v>172</v>
      </c>
      <c r="D21" s="106" t="s">
        <v>93</v>
      </c>
      <c r="E21" s="47" t="s">
        <v>10</v>
      </c>
      <c r="F21" s="96">
        <v>2.5</v>
      </c>
      <c r="G21" s="145" t="s">
        <v>715</v>
      </c>
    </row>
    <row r="22" spans="1:7" ht="24">
      <c r="A22" s="46" t="s">
        <v>243</v>
      </c>
      <c r="B22" s="47">
        <v>94295</v>
      </c>
      <c r="C22" s="47" t="s">
        <v>172</v>
      </c>
      <c r="D22" s="106" t="s">
        <v>94</v>
      </c>
      <c r="E22" s="47" t="s">
        <v>10</v>
      </c>
      <c r="F22" s="96">
        <v>2.5</v>
      </c>
      <c r="G22" s="145" t="s">
        <v>715</v>
      </c>
    </row>
    <row r="23" spans="1:7" ht="24">
      <c r="A23" s="46" t="s">
        <v>244</v>
      </c>
      <c r="B23" s="47">
        <v>100534</v>
      </c>
      <c r="C23" s="47" t="s">
        <v>172</v>
      </c>
      <c r="D23" s="106" t="s">
        <v>95</v>
      </c>
      <c r="E23" s="47" t="s">
        <v>10</v>
      </c>
      <c r="F23" s="96">
        <v>2.5</v>
      </c>
      <c r="G23" s="145" t="s">
        <v>715</v>
      </c>
    </row>
    <row r="24" spans="1:7">
      <c r="A24" s="52">
        <v>2</v>
      </c>
      <c r="B24" s="45"/>
      <c r="C24" s="45"/>
      <c r="D24" s="104" t="s">
        <v>245</v>
      </c>
      <c r="E24" s="45"/>
      <c r="F24" s="97"/>
      <c r="G24" s="146"/>
    </row>
    <row r="25" spans="1:7">
      <c r="A25" s="52" t="s">
        <v>111</v>
      </c>
      <c r="B25" s="45"/>
      <c r="C25" s="45"/>
      <c r="D25" s="104" t="s">
        <v>246</v>
      </c>
      <c r="E25" s="45"/>
      <c r="F25" s="97"/>
      <c r="G25" s="146"/>
    </row>
    <row r="26" spans="1:7" ht="24">
      <c r="A26" s="46" t="s">
        <v>247</v>
      </c>
      <c r="B26" s="47">
        <v>103689</v>
      </c>
      <c r="C26" s="47" t="s">
        <v>172</v>
      </c>
      <c r="D26" s="106" t="s">
        <v>191</v>
      </c>
      <c r="E26" s="47" t="s">
        <v>190</v>
      </c>
      <c r="F26" s="96">
        <v>8</v>
      </c>
      <c r="G26" s="145" t="s">
        <v>715</v>
      </c>
    </row>
    <row r="27" spans="1:7">
      <c r="A27" s="46"/>
      <c r="B27" s="47"/>
      <c r="C27" s="47"/>
      <c r="D27" s="106" t="s">
        <v>678</v>
      </c>
      <c r="E27" s="96">
        <f>2*4</f>
        <v>8</v>
      </c>
      <c r="F27" s="96"/>
      <c r="G27" s="145"/>
    </row>
    <row r="28" spans="1:7" ht="48">
      <c r="A28" s="46" t="s">
        <v>248</v>
      </c>
      <c r="B28" s="47">
        <v>10527</v>
      </c>
      <c r="C28" s="47" t="s">
        <v>172</v>
      </c>
      <c r="D28" s="106" t="s">
        <v>478</v>
      </c>
      <c r="E28" s="47" t="s">
        <v>479</v>
      </c>
      <c r="F28" s="96">
        <v>412.03</v>
      </c>
      <c r="G28" s="145" t="s">
        <v>715</v>
      </c>
    </row>
    <row r="29" spans="1:7" ht="24">
      <c r="A29" s="46" t="s">
        <v>249</v>
      </c>
      <c r="B29" s="47">
        <v>97064</v>
      </c>
      <c r="C29" s="47" t="s">
        <v>172</v>
      </c>
      <c r="D29" s="106" t="s">
        <v>480</v>
      </c>
      <c r="E29" s="47" t="s">
        <v>9</v>
      </c>
      <c r="F29" s="96">
        <v>412.03</v>
      </c>
      <c r="G29" s="145" t="s">
        <v>715</v>
      </c>
    </row>
    <row r="30" spans="1:7" ht="24">
      <c r="A30" s="46" t="s">
        <v>250</v>
      </c>
      <c r="B30" s="47">
        <v>98441</v>
      </c>
      <c r="C30" s="47" t="s">
        <v>172</v>
      </c>
      <c r="D30" s="106" t="s">
        <v>481</v>
      </c>
      <c r="E30" s="47" t="s">
        <v>190</v>
      </c>
      <c r="F30" s="96">
        <v>14.5</v>
      </c>
      <c r="G30" s="145" t="s">
        <v>715</v>
      </c>
    </row>
    <row r="31" spans="1:7" ht="24">
      <c r="A31" s="46" t="s">
        <v>251</v>
      </c>
      <c r="B31" s="47">
        <v>98449</v>
      </c>
      <c r="C31" s="47" t="s">
        <v>172</v>
      </c>
      <c r="D31" s="106" t="s">
        <v>482</v>
      </c>
      <c r="E31" s="47" t="s">
        <v>190</v>
      </c>
      <c r="F31" s="96">
        <v>21.8</v>
      </c>
      <c r="G31" s="145" t="s">
        <v>715</v>
      </c>
    </row>
    <row r="32" spans="1:7" ht="36">
      <c r="A32" s="46" t="s">
        <v>252</v>
      </c>
      <c r="B32" s="47">
        <v>98445</v>
      </c>
      <c r="C32" s="47" t="s">
        <v>172</v>
      </c>
      <c r="D32" s="106" t="s">
        <v>483</v>
      </c>
      <c r="E32" s="47" t="s">
        <v>190</v>
      </c>
      <c r="F32" s="96">
        <v>24.2</v>
      </c>
      <c r="G32" s="145" t="s">
        <v>715</v>
      </c>
    </row>
    <row r="33" spans="1:7" ht="36">
      <c r="A33" s="46" t="s">
        <v>253</v>
      </c>
      <c r="B33" s="47">
        <v>98453</v>
      </c>
      <c r="C33" s="47" t="s">
        <v>172</v>
      </c>
      <c r="D33" s="106" t="s">
        <v>484</v>
      </c>
      <c r="E33" s="47" t="s">
        <v>190</v>
      </c>
      <c r="F33" s="96">
        <v>36.15</v>
      </c>
      <c r="G33" s="145" t="s">
        <v>715</v>
      </c>
    </row>
    <row r="34" spans="1:7" ht="24">
      <c r="A34" s="46" t="s">
        <v>254</v>
      </c>
      <c r="B34" s="47">
        <v>98461</v>
      </c>
      <c r="C34" s="47" t="s">
        <v>172</v>
      </c>
      <c r="D34" s="106" t="s">
        <v>485</v>
      </c>
      <c r="E34" s="47" t="s">
        <v>8</v>
      </c>
      <c r="F34" s="96">
        <v>1</v>
      </c>
      <c r="G34" s="145" t="s">
        <v>715</v>
      </c>
    </row>
    <row r="35" spans="1:7" ht="24">
      <c r="A35" s="46" t="s">
        <v>255</v>
      </c>
      <c r="B35" s="47">
        <v>98459</v>
      </c>
      <c r="C35" s="47" t="s">
        <v>172</v>
      </c>
      <c r="D35" s="106" t="s">
        <v>486</v>
      </c>
      <c r="E35" s="47" t="s">
        <v>190</v>
      </c>
      <c r="F35" s="96">
        <v>158</v>
      </c>
      <c r="G35" s="145" t="s">
        <v>715</v>
      </c>
    </row>
    <row r="36" spans="1:7">
      <c r="A36" s="46"/>
      <c r="B36" s="47"/>
      <c r="C36" s="47"/>
      <c r="D36" s="106" t="s">
        <v>679</v>
      </c>
      <c r="E36" s="47">
        <f>(18+61)*2</f>
        <v>158</v>
      </c>
      <c r="F36" s="96"/>
      <c r="G36" s="145"/>
    </row>
    <row r="37" spans="1:7">
      <c r="A37" s="52">
        <v>3</v>
      </c>
      <c r="B37" s="45"/>
      <c r="C37" s="45"/>
      <c r="D37" s="104" t="s">
        <v>256</v>
      </c>
      <c r="E37" s="45"/>
      <c r="F37" s="97"/>
      <c r="G37" s="146"/>
    </row>
    <row r="38" spans="1:7">
      <c r="A38" s="52" t="s">
        <v>112</v>
      </c>
      <c r="B38" s="45"/>
      <c r="C38" s="45"/>
      <c r="D38" s="104" t="s">
        <v>257</v>
      </c>
      <c r="E38" s="45"/>
      <c r="F38" s="97"/>
      <c r="G38" s="146"/>
    </row>
    <row r="39" spans="1:7" ht="24">
      <c r="A39" s="95" t="s">
        <v>194</v>
      </c>
      <c r="B39" s="70">
        <v>93358</v>
      </c>
      <c r="C39" s="70" t="s">
        <v>172</v>
      </c>
      <c r="D39" s="105" t="s">
        <v>487</v>
      </c>
      <c r="E39" s="70" t="s">
        <v>192</v>
      </c>
      <c r="F39" s="98">
        <v>111.99</v>
      </c>
      <c r="G39" s="145" t="s">
        <v>657</v>
      </c>
    </row>
    <row r="40" spans="1:7">
      <c r="A40" s="152" t="s">
        <v>681</v>
      </c>
      <c r="B40" s="153" t="s">
        <v>680</v>
      </c>
      <c r="C40" s="153" t="s">
        <v>683</v>
      </c>
      <c r="D40" s="154" t="s">
        <v>713</v>
      </c>
      <c r="E40" s="70" t="s">
        <v>682</v>
      </c>
      <c r="F40" s="98"/>
      <c r="G40" s="145"/>
    </row>
    <row r="41" spans="1:7">
      <c r="A41" s="152">
        <v>1</v>
      </c>
      <c r="B41" s="155">
        <v>0.85</v>
      </c>
      <c r="C41" s="155">
        <v>1.35</v>
      </c>
      <c r="D41" s="156">
        <v>2</v>
      </c>
      <c r="E41" s="98">
        <f>A41*B41*C41*D41</f>
        <v>2.2949999999999999</v>
      </c>
      <c r="F41" s="98"/>
      <c r="G41" s="145"/>
    </row>
    <row r="42" spans="1:7">
      <c r="A42" s="152">
        <v>5</v>
      </c>
      <c r="B42" s="155">
        <v>1.35</v>
      </c>
      <c r="C42" s="155">
        <v>1.55</v>
      </c>
      <c r="D42" s="156">
        <v>2</v>
      </c>
      <c r="E42" s="98">
        <f t="shared" ref="E42:E54" si="0">A42*B42*C42*D42</f>
        <v>20.925000000000001</v>
      </c>
      <c r="F42" s="98"/>
      <c r="G42" s="145"/>
    </row>
    <row r="43" spans="1:7">
      <c r="A43" s="152">
        <v>3</v>
      </c>
      <c r="B43" s="155">
        <v>1</v>
      </c>
      <c r="C43" s="155">
        <v>1.2</v>
      </c>
      <c r="D43" s="156">
        <v>2</v>
      </c>
      <c r="E43" s="98">
        <f t="shared" si="0"/>
        <v>7.1999999999999993</v>
      </c>
      <c r="F43" s="98"/>
      <c r="G43" s="145"/>
    </row>
    <row r="44" spans="1:7">
      <c r="A44" s="152">
        <v>7</v>
      </c>
      <c r="B44" s="155">
        <v>1</v>
      </c>
      <c r="C44" s="155">
        <v>1.3</v>
      </c>
      <c r="D44" s="156">
        <v>2</v>
      </c>
      <c r="E44" s="98">
        <f t="shared" si="0"/>
        <v>18.2</v>
      </c>
      <c r="F44" s="98"/>
      <c r="G44" s="145"/>
    </row>
    <row r="45" spans="1:7">
      <c r="A45" s="152">
        <v>3</v>
      </c>
      <c r="B45" s="155">
        <v>0.9</v>
      </c>
      <c r="C45" s="155">
        <v>1.1000000000000001</v>
      </c>
      <c r="D45" s="156">
        <v>2</v>
      </c>
      <c r="E45" s="98">
        <f t="shared" si="0"/>
        <v>5.9400000000000013</v>
      </c>
      <c r="F45" s="98"/>
      <c r="G45" s="145"/>
    </row>
    <row r="46" spans="1:7">
      <c r="A46" s="152">
        <v>1</v>
      </c>
      <c r="B46" s="155">
        <v>0.95</v>
      </c>
      <c r="C46" s="155">
        <v>1.1499999999999999</v>
      </c>
      <c r="D46" s="156">
        <v>2</v>
      </c>
      <c r="E46" s="98">
        <f t="shared" si="0"/>
        <v>2.1849999999999996</v>
      </c>
      <c r="F46" s="98"/>
      <c r="G46" s="145"/>
    </row>
    <row r="47" spans="1:7">
      <c r="A47" s="152">
        <v>2</v>
      </c>
      <c r="B47" s="155">
        <v>0.95</v>
      </c>
      <c r="C47" s="155">
        <v>1</v>
      </c>
      <c r="D47" s="156">
        <v>2</v>
      </c>
      <c r="E47" s="98">
        <f t="shared" si="0"/>
        <v>3.8</v>
      </c>
      <c r="F47" s="98"/>
      <c r="G47" s="145"/>
    </row>
    <row r="48" spans="1:7">
      <c r="A48" s="152">
        <v>4</v>
      </c>
      <c r="B48" s="155">
        <v>1.25</v>
      </c>
      <c r="C48" s="155">
        <v>1.45</v>
      </c>
      <c r="D48" s="156">
        <v>2</v>
      </c>
      <c r="E48" s="98">
        <f t="shared" si="0"/>
        <v>14.5</v>
      </c>
      <c r="F48" s="98"/>
      <c r="G48" s="145"/>
    </row>
    <row r="49" spans="1:7">
      <c r="A49" s="152">
        <v>1</v>
      </c>
      <c r="B49" s="155">
        <v>1.25</v>
      </c>
      <c r="C49" s="155">
        <v>1.5</v>
      </c>
      <c r="D49" s="156">
        <v>2</v>
      </c>
      <c r="E49" s="98">
        <f t="shared" si="0"/>
        <v>3.75</v>
      </c>
      <c r="F49" s="98"/>
      <c r="G49" s="145"/>
    </row>
    <row r="50" spans="1:7">
      <c r="A50" s="152">
        <v>1</v>
      </c>
      <c r="B50" s="155">
        <v>0.7</v>
      </c>
      <c r="C50" s="155">
        <v>1.1499999999999999</v>
      </c>
      <c r="D50" s="156">
        <v>2</v>
      </c>
      <c r="E50" s="98">
        <f t="shared" si="0"/>
        <v>1.6099999999999999</v>
      </c>
      <c r="F50" s="98"/>
      <c r="G50" s="145"/>
    </row>
    <row r="51" spans="1:7">
      <c r="A51" s="152">
        <v>1</v>
      </c>
      <c r="B51" s="155">
        <v>0.6</v>
      </c>
      <c r="C51" s="155">
        <v>0.6</v>
      </c>
      <c r="D51" s="156">
        <v>2</v>
      </c>
      <c r="E51" s="98">
        <f t="shared" si="0"/>
        <v>0.72</v>
      </c>
      <c r="F51" s="98"/>
      <c r="G51" s="145"/>
    </row>
    <row r="52" spans="1:7">
      <c r="A52" s="152">
        <v>5</v>
      </c>
      <c r="B52" s="155">
        <v>1.2</v>
      </c>
      <c r="C52" s="155">
        <v>1.4</v>
      </c>
      <c r="D52" s="156">
        <v>2</v>
      </c>
      <c r="E52" s="98">
        <f t="shared" si="0"/>
        <v>16.799999999999997</v>
      </c>
      <c r="F52" s="98"/>
      <c r="G52" s="145"/>
    </row>
    <row r="53" spans="1:7">
      <c r="A53" s="152">
        <v>1</v>
      </c>
      <c r="B53" s="155">
        <v>1.4</v>
      </c>
      <c r="C53" s="155">
        <v>1.7</v>
      </c>
      <c r="D53" s="156">
        <v>2</v>
      </c>
      <c r="E53" s="98">
        <f t="shared" si="0"/>
        <v>4.76</v>
      </c>
      <c r="F53" s="98"/>
      <c r="G53" s="145"/>
    </row>
    <row r="54" spans="1:7">
      <c r="A54" s="152">
        <v>2</v>
      </c>
      <c r="B54" s="155">
        <v>1.5</v>
      </c>
      <c r="C54" s="155">
        <v>1.55</v>
      </c>
      <c r="D54" s="156">
        <v>2</v>
      </c>
      <c r="E54" s="98">
        <f t="shared" si="0"/>
        <v>9.3000000000000007</v>
      </c>
      <c r="F54" s="98"/>
      <c r="G54" s="145"/>
    </row>
    <row r="55" spans="1:7">
      <c r="A55" s="52" t="s">
        <v>175</v>
      </c>
      <c r="B55" s="45"/>
      <c r="C55" s="45"/>
      <c r="D55" s="104" t="s">
        <v>258</v>
      </c>
      <c r="E55" s="45"/>
      <c r="F55" s="97"/>
      <c r="G55" s="146"/>
    </row>
    <row r="56" spans="1:7" ht="24">
      <c r="A56" s="95" t="s">
        <v>195</v>
      </c>
      <c r="B56" s="70">
        <v>93382</v>
      </c>
      <c r="C56" s="70" t="s">
        <v>172</v>
      </c>
      <c r="D56" s="105" t="s">
        <v>193</v>
      </c>
      <c r="E56" s="70" t="s">
        <v>192</v>
      </c>
      <c r="F56" s="98">
        <v>87.26</v>
      </c>
      <c r="G56" s="145" t="s">
        <v>657</v>
      </c>
    </row>
    <row r="57" spans="1:7">
      <c r="A57" s="95"/>
      <c r="B57" s="70"/>
      <c r="C57" s="70"/>
      <c r="D57" s="105" t="s">
        <v>684</v>
      </c>
      <c r="E57" s="70">
        <v>87.26</v>
      </c>
      <c r="F57" s="98"/>
      <c r="G57" s="145"/>
    </row>
    <row r="58" spans="1:7" ht="32.25" customHeight="1">
      <c r="A58" s="95" t="s">
        <v>665</v>
      </c>
      <c r="B58" s="70">
        <v>94319</v>
      </c>
      <c r="C58" s="70" t="s">
        <v>172</v>
      </c>
      <c r="D58" s="105" t="s">
        <v>666</v>
      </c>
      <c r="E58" s="70" t="s">
        <v>192</v>
      </c>
      <c r="F58" s="98">
        <v>105.14</v>
      </c>
      <c r="G58" s="145" t="s">
        <v>657</v>
      </c>
    </row>
    <row r="59" spans="1:7">
      <c r="A59" s="158"/>
      <c r="B59" s="70"/>
      <c r="C59" s="70"/>
      <c r="D59" s="105" t="s">
        <v>687</v>
      </c>
      <c r="E59" s="70" t="s">
        <v>682</v>
      </c>
      <c r="F59" s="98"/>
      <c r="G59" s="145"/>
    </row>
    <row r="60" spans="1:7">
      <c r="A60" s="157"/>
      <c r="B60" s="152"/>
      <c r="C60" s="70"/>
      <c r="D60" s="105" t="s">
        <v>685</v>
      </c>
      <c r="E60" s="98">
        <f>(((1.5+8.25+24.2+8.55)*(17.8+1.7))-(15.8*24.2+2.3*5.85))*(0.12-0.06)</f>
        <v>25.976099999999999</v>
      </c>
      <c r="F60" s="98"/>
      <c r="G60" s="145"/>
    </row>
    <row r="61" spans="1:7">
      <c r="A61" s="157"/>
      <c r="B61" s="152"/>
      <c r="C61" s="70"/>
      <c r="D61" s="105" t="s">
        <v>686</v>
      </c>
      <c r="E61" s="98">
        <f>(15.8*24.2+2.3*5.85)*(0.3-0.1)</f>
        <v>79.162999999999997</v>
      </c>
      <c r="F61" s="98"/>
      <c r="G61" s="145"/>
    </row>
    <row r="62" spans="1:7">
      <c r="A62" s="52" t="s">
        <v>176</v>
      </c>
      <c r="B62" s="45"/>
      <c r="C62" s="45"/>
      <c r="D62" s="104" t="s">
        <v>259</v>
      </c>
      <c r="E62" s="45"/>
      <c r="F62" s="97"/>
      <c r="G62" s="146"/>
    </row>
    <row r="63" spans="1:7" ht="36">
      <c r="A63" s="46" t="s">
        <v>196</v>
      </c>
      <c r="B63" s="47">
        <v>100982</v>
      </c>
      <c r="C63" s="47" t="s">
        <v>172</v>
      </c>
      <c r="D63" s="106" t="s">
        <v>91</v>
      </c>
      <c r="E63" s="47" t="s">
        <v>192</v>
      </c>
      <c r="F63" s="96">
        <v>46.82</v>
      </c>
      <c r="G63" s="145" t="s">
        <v>657</v>
      </c>
    </row>
    <row r="64" spans="1:7" ht="24">
      <c r="A64" s="46" t="s">
        <v>260</v>
      </c>
      <c r="B64" s="47">
        <v>100938</v>
      </c>
      <c r="C64" s="47" t="s">
        <v>172</v>
      </c>
      <c r="D64" s="106" t="s">
        <v>90</v>
      </c>
      <c r="E64" s="47" t="s">
        <v>488</v>
      </c>
      <c r="F64" s="96">
        <v>46.82</v>
      </c>
      <c r="G64" s="145" t="s">
        <v>657</v>
      </c>
    </row>
    <row r="65" spans="1:7" ht="24">
      <c r="A65" s="46" t="s">
        <v>261</v>
      </c>
      <c r="B65" s="47">
        <v>95875</v>
      </c>
      <c r="C65" s="47" t="s">
        <v>172</v>
      </c>
      <c r="D65" s="106" t="s">
        <v>89</v>
      </c>
      <c r="E65" s="47" t="s">
        <v>488</v>
      </c>
      <c r="F65" s="96">
        <v>46.82</v>
      </c>
      <c r="G65" s="145" t="s">
        <v>657</v>
      </c>
    </row>
    <row r="66" spans="1:7">
      <c r="A66" s="52">
        <v>4</v>
      </c>
      <c r="B66" s="45"/>
      <c r="C66" s="45"/>
      <c r="D66" s="104" t="s">
        <v>262</v>
      </c>
      <c r="E66" s="45"/>
      <c r="F66" s="97"/>
      <c r="G66" s="146"/>
    </row>
    <row r="67" spans="1:7" ht="25.5">
      <c r="A67" s="52" t="s">
        <v>113</v>
      </c>
      <c r="B67" s="45"/>
      <c r="C67" s="45"/>
      <c r="D67" s="104" t="s">
        <v>582</v>
      </c>
      <c r="E67" s="45"/>
      <c r="F67" s="97"/>
      <c r="G67" s="146"/>
    </row>
    <row r="68" spans="1:7" ht="36">
      <c r="A68" s="95" t="s">
        <v>263</v>
      </c>
      <c r="B68" s="70">
        <v>94966</v>
      </c>
      <c r="C68" s="70" t="s">
        <v>172</v>
      </c>
      <c r="D68" s="105" t="s">
        <v>30</v>
      </c>
      <c r="E68" s="70" t="s">
        <v>192</v>
      </c>
      <c r="F68" s="98">
        <v>26</v>
      </c>
      <c r="G68" s="145" t="s">
        <v>657</v>
      </c>
    </row>
    <row r="69" spans="1:7">
      <c r="A69" s="95"/>
      <c r="B69" s="70"/>
      <c r="C69" s="70"/>
      <c r="D69" s="105" t="s">
        <v>687</v>
      </c>
      <c r="E69" s="70" t="s">
        <v>682</v>
      </c>
      <c r="F69" s="98"/>
      <c r="G69" s="145"/>
    </row>
    <row r="70" spans="1:7">
      <c r="A70" s="95"/>
      <c r="B70" s="70"/>
      <c r="C70" s="70"/>
      <c r="D70" s="105" t="s">
        <v>688</v>
      </c>
      <c r="E70" s="98">
        <v>20</v>
      </c>
      <c r="F70" s="98"/>
      <c r="G70" s="145"/>
    </row>
    <row r="71" spans="1:7">
      <c r="A71" s="95"/>
      <c r="B71" s="70"/>
      <c r="C71" s="70"/>
      <c r="D71" s="105" t="s">
        <v>689</v>
      </c>
      <c r="E71" s="98">
        <v>6</v>
      </c>
      <c r="F71" s="98"/>
      <c r="G71" s="145"/>
    </row>
    <row r="72" spans="1:7" ht="24">
      <c r="A72" s="95" t="s">
        <v>264</v>
      </c>
      <c r="B72" s="70">
        <v>96535</v>
      </c>
      <c r="C72" s="70" t="s">
        <v>172</v>
      </c>
      <c r="D72" s="105" t="s">
        <v>489</v>
      </c>
      <c r="E72" s="70" t="s">
        <v>190</v>
      </c>
      <c r="F72" s="98">
        <v>62</v>
      </c>
      <c r="G72" s="145" t="s">
        <v>657</v>
      </c>
    </row>
    <row r="73" spans="1:7" ht="36">
      <c r="A73" s="95" t="s">
        <v>265</v>
      </c>
      <c r="B73" s="70">
        <v>92419</v>
      </c>
      <c r="C73" s="70" t="s">
        <v>172</v>
      </c>
      <c r="D73" s="105" t="s">
        <v>26</v>
      </c>
      <c r="E73" s="70" t="s">
        <v>190</v>
      </c>
      <c r="F73" s="98">
        <v>90</v>
      </c>
      <c r="G73" s="145" t="s">
        <v>657</v>
      </c>
    </row>
    <row r="74" spans="1:7" ht="24">
      <c r="A74" s="95" t="s">
        <v>266</v>
      </c>
      <c r="B74" s="70">
        <v>104919</v>
      </c>
      <c r="C74" s="70" t="s">
        <v>172</v>
      </c>
      <c r="D74" s="105" t="s">
        <v>670</v>
      </c>
      <c r="E74" s="70" t="s">
        <v>11</v>
      </c>
      <c r="F74" s="98">
        <v>465.1</v>
      </c>
      <c r="G74" s="145" t="s">
        <v>657</v>
      </c>
    </row>
    <row r="75" spans="1:7" ht="36">
      <c r="A75" s="95" t="s">
        <v>267</v>
      </c>
      <c r="B75" s="70">
        <v>92762</v>
      </c>
      <c r="C75" s="70" t="s">
        <v>172</v>
      </c>
      <c r="D75" s="105" t="s">
        <v>667</v>
      </c>
      <c r="E75" s="70" t="s">
        <v>11</v>
      </c>
      <c r="F75" s="98">
        <v>366.9</v>
      </c>
      <c r="G75" s="145" t="s">
        <v>657</v>
      </c>
    </row>
    <row r="76" spans="1:7" ht="36">
      <c r="A76" s="95" t="s">
        <v>268</v>
      </c>
      <c r="B76" s="70">
        <v>92763</v>
      </c>
      <c r="C76" s="70" t="s">
        <v>172</v>
      </c>
      <c r="D76" s="105" t="s">
        <v>668</v>
      </c>
      <c r="E76" s="70" t="s">
        <v>11</v>
      </c>
      <c r="F76" s="98">
        <v>26.4</v>
      </c>
      <c r="G76" s="145" t="s">
        <v>657</v>
      </c>
    </row>
    <row r="77" spans="1:7" ht="36">
      <c r="A77" s="95" t="s">
        <v>579</v>
      </c>
      <c r="B77" s="70">
        <v>92759</v>
      </c>
      <c r="C77" s="70" t="s">
        <v>172</v>
      </c>
      <c r="D77" s="105" t="s">
        <v>669</v>
      </c>
      <c r="E77" s="70" t="s">
        <v>11</v>
      </c>
      <c r="F77" s="98">
        <v>151.30000000000001</v>
      </c>
      <c r="G77" s="145" t="s">
        <v>657</v>
      </c>
    </row>
    <row r="78" spans="1:7" ht="24">
      <c r="A78" s="95" t="s">
        <v>671</v>
      </c>
      <c r="B78" s="70">
        <v>96619</v>
      </c>
      <c r="C78" s="70" t="s">
        <v>172</v>
      </c>
      <c r="D78" s="105" t="s">
        <v>580</v>
      </c>
      <c r="E78" s="70" t="s">
        <v>190</v>
      </c>
      <c r="F78" s="98">
        <v>55.99</v>
      </c>
      <c r="G78" s="145" t="s">
        <v>657</v>
      </c>
    </row>
    <row r="79" spans="1:7">
      <c r="A79" s="95"/>
      <c r="B79" s="152" t="s">
        <v>681</v>
      </c>
      <c r="C79" s="153" t="s">
        <v>680</v>
      </c>
      <c r="D79" s="154" t="s">
        <v>683</v>
      </c>
      <c r="E79" s="70" t="s">
        <v>690</v>
      </c>
      <c r="F79" s="98"/>
      <c r="G79" s="145"/>
    </row>
    <row r="80" spans="1:7">
      <c r="A80" s="95"/>
      <c r="B80" s="152">
        <v>1</v>
      </c>
      <c r="C80" s="155">
        <v>0.85</v>
      </c>
      <c r="D80" s="156">
        <v>1.35</v>
      </c>
      <c r="E80" s="98">
        <f>B80*C80*D80</f>
        <v>1.1475</v>
      </c>
      <c r="F80" s="98"/>
      <c r="G80" s="145"/>
    </row>
    <row r="81" spans="1:7">
      <c r="A81" s="95"/>
      <c r="B81" s="152">
        <v>5</v>
      </c>
      <c r="C81" s="155">
        <v>1.35</v>
      </c>
      <c r="D81" s="156">
        <v>1.55</v>
      </c>
      <c r="E81" s="98">
        <f t="shared" ref="E81:E93" si="1">B81*C81*D81</f>
        <v>10.4625</v>
      </c>
      <c r="F81" s="98"/>
      <c r="G81" s="145"/>
    </row>
    <row r="82" spans="1:7">
      <c r="A82" s="95"/>
      <c r="B82" s="152">
        <v>3</v>
      </c>
      <c r="C82" s="155">
        <v>1</v>
      </c>
      <c r="D82" s="156">
        <v>1.2</v>
      </c>
      <c r="E82" s="98">
        <f t="shared" si="1"/>
        <v>3.5999999999999996</v>
      </c>
      <c r="F82" s="98"/>
      <c r="G82" s="145"/>
    </row>
    <row r="83" spans="1:7">
      <c r="A83" s="95"/>
      <c r="B83" s="152">
        <v>7</v>
      </c>
      <c r="C83" s="155">
        <v>1</v>
      </c>
      <c r="D83" s="156">
        <v>1.3</v>
      </c>
      <c r="E83" s="98">
        <f t="shared" si="1"/>
        <v>9.1</v>
      </c>
      <c r="F83" s="98"/>
      <c r="G83" s="145"/>
    </row>
    <row r="84" spans="1:7">
      <c r="A84" s="95"/>
      <c r="B84" s="152">
        <v>3</v>
      </c>
      <c r="C84" s="155">
        <v>0.9</v>
      </c>
      <c r="D84" s="156">
        <v>1.1000000000000001</v>
      </c>
      <c r="E84" s="98">
        <f t="shared" si="1"/>
        <v>2.9700000000000006</v>
      </c>
      <c r="F84" s="98"/>
      <c r="G84" s="145"/>
    </row>
    <row r="85" spans="1:7">
      <c r="A85" s="95"/>
      <c r="B85" s="152">
        <v>1</v>
      </c>
      <c r="C85" s="155">
        <v>0.95</v>
      </c>
      <c r="D85" s="156">
        <v>1.1499999999999999</v>
      </c>
      <c r="E85" s="98">
        <f t="shared" si="1"/>
        <v>1.0924999999999998</v>
      </c>
      <c r="F85" s="98"/>
      <c r="G85" s="145"/>
    </row>
    <row r="86" spans="1:7">
      <c r="A86" s="95"/>
      <c r="B86" s="152">
        <v>2</v>
      </c>
      <c r="C86" s="155">
        <v>0.95</v>
      </c>
      <c r="D86" s="156">
        <v>1</v>
      </c>
      <c r="E86" s="98">
        <f t="shared" si="1"/>
        <v>1.9</v>
      </c>
      <c r="F86" s="98"/>
      <c r="G86" s="145"/>
    </row>
    <row r="87" spans="1:7">
      <c r="A87" s="95"/>
      <c r="B87" s="152">
        <v>4</v>
      </c>
      <c r="C87" s="155">
        <v>1.25</v>
      </c>
      <c r="D87" s="156">
        <v>1.45</v>
      </c>
      <c r="E87" s="98">
        <f t="shared" si="1"/>
        <v>7.25</v>
      </c>
      <c r="F87" s="98"/>
      <c r="G87" s="145"/>
    </row>
    <row r="88" spans="1:7">
      <c r="A88" s="95"/>
      <c r="B88" s="152">
        <v>1</v>
      </c>
      <c r="C88" s="155">
        <v>1.25</v>
      </c>
      <c r="D88" s="156">
        <v>1.5</v>
      </c>
      <c r="E88" s="98">
        <f t="shared" si="1"/>
        <v>1.875</v>
      </c>
      <c r="F88" s="98"/>
      <c r="G88" s="145"/>
    </row>
    <row r="89" spans="1:7">
      <c r="A89" s="95"/>
      <c r="B89" s="152">
        <v>1</v>
      </c>
      <c r="C89" s="155">
        <v>0.7</v>
      </c>
      <c r="D89" s="156">
        <v>1.1499999999999999</v>
      </c>
      <c r="E89" s="98">
        <f t="shared" si="1"/>
        <v>0.80499999999999994</v>
      </c>
      <c r="F89" s="98"/>
      <c r="G89" s="145"/>
    </row>
    <row r="90" spans="1:7">
      <c r="A90" s="95"/>
      <c r="B90" s="152">
        <v>1</v>
      </c>
      <c r="C90" s="155">
        <v>0.6</v>
      </c>
      <c r="D90" s="156">
        <v>0.6</v>
      </c>
      <c r="E90" s="98">
        <f t="shared" si="1"/>
        <v>0.36</v>
      </c>
      <c r="F90" s="98"/>
      <c r="G90" s="145"/>
    </row>
    <row r="91" spans="1:7">
      <c r="A91" s="95"/>
      <c r="B91" s="152">
        <v>5</v>
      </c>
      <c r="C91" s="155">
        <v>1.2</v>
      </c>
      <c r="D91" s="156">
        <v>1.4</v>
      </c>
      <c r="E91" s="98">
        <f t="shared" si="1"/>
        <v>8.3999999999999986</v>
      </c>
      <c r="F91" s="98"/>
      <c r="G91" s="145"/>
    </row>
    <row r="92" spans="1:7">
      <c r="A92" s="95"/>
      <c r="B92" s="152">
        <v>1</v>
      </c>
      <c r="C92" s="155">
        <v>1.4</v>
      </c>
      <c r="D92" s="156">
        <v>1.7</v>
      </c>
      <c r="E92" s="98">
        <f t="shared" si="1"/>
        <v>2.38</v>
      </c>
      <c r="F92" s="98"/>
      <c r="G92" s="145"/>
    </row>
    <row r="93" spans="1:7">
      <c r="A93" s="95"/>
      <c r="B93" s="152">
        <v>2</v>
      </c>
      <c r="C93" s="155">
        <v>1.5</v>
      </c>
      <c r="D93" s="156">
        <v>1.55</v>
      </c>
      <c r="E93" s="98">
        <f t="shared" si="1"/>
        <v>4.6500000000000004</v>
      </c>
      <c r="F93" s="98"/>
      <c r="G93" s="145"/>
    </row>
    <row r="94" spans="1:7" ht="25.5">
      <c r="A94" s="52" t="s">
        <v>166</v>
      </c>
      <c r="B94" s="45"/>
      <c r="C94" s="45"/>
      <c r="D94" s="104" t="s">
        <v>581</v>
      </c>
      <c r="E94" s="45"/>
      <c r="F94" s="97"/>
      <c r="G94" s="146"/>
    </row>
    <row r="95" spans="1:7" ht="36">
      <c r="A95" s="95" t="s">
        <v>269</v>
      </c>
      <c r="B95" s="70">
        <v>97083</v>
      </c>
      <c r="C95" s="70" t="s">
        <v>172</v>
      </c>
      <c r="D95" s="105" t="s">
        <v>24</v>
      </c>
      <c r="E95" s="70" t="s">
        <v>190</v>
      </c>
      <c r="F95" s="98">
        <v>329</v>
      </c>
      <c r="G95" s="145" t="s">
        <v>657</v>
      </c>
    </row>
    <row r="96" spans="1:7">
      <c r="A96" s="95"/>
      <c r="B96" s="70"/>
      <c r="C96" s="70"/>
      <c r="D96" s="105" t="s">
        <v>687</v>
      </c>
      <c r="E96" s="70" t="s">
        <v>690</v>
      </c>
      <c r="F96" s="98"/>
      <c r="G96" s="145"/>
    </row>
    <row r="97" spans="1:7">
      <c r="A97" s="95"/>
      <c r="B97" s="70"/>
      <c r="C97" s="70"/>
      <c r="D97" s="105" t="s">
        <v>691</v>
      </c>
      <c r="E97" s="98">
        <v>329</v>
      </c>
      <c r="F97" s="98"/>
      <c r="G97" s="145"/>
    </row>
    <row r="98" spans="1:7" ht="24">
      <c r="A98" s="95" t="s">
        <v>270</v>
      </c>
      <c r="B98" s="70">
        <v>97087</v>
      </c>
      <c r="C98" s="70" t="s">
        <v>172</v>
      </c>
      <c r="D98" s="105" t="s">
        <v>25</v>
      </c>
      <c r="E98" s="70" t="s">
        <v>190</v>
      </c>
      <c r="F98" s="98">
        <v>329</v>
      </c>
      <c r="G98" s="145" t="s">
        <v>657</v>
      </c>
    </row>
    <row r="99" spans="1:7">
      <c r="A99" s="95"/>
      <c r="B99" s="70"/>
      <c r="C99" s="70"/>
      <c r="D99" s="105" t="s">
        <v>687</v>
      </c>
      <c r="E99" s="70" t="s">
        <v>690</v>
      </c>
      <c r="F99" s="98"/>
      <c r="G99" s="145"/>
    </row>
    <row r="100" spans="1:7">
      <c r="A100" s="95"/>
      <c r="B100" s="70"/>
      <c r="C100" s="70"/>
      <c r="D100" s="105" t="s">
        <v>691</v>
      </c>
      <c r="E100" s="98">
        <v>329</v>
      </c>
      <c r="F100" s="98"/>
      <c r="G100" s="145"/>
    </row>
    <row r="101" spans="1:7" ht="36">
      <c r="A101" s="95" t="s">
        <v>271</v>
      </c>
      <c r="B101" s="70">
        <v>94964</v>
      </c>
      <c r="C101" s="70" t="s">
        <v>172</v>
      </c>
      <c r="D101" s="105" t="s">
        <v>29</v>
      </c>
      <c r="E101" s="70" t="s">
        <v>192</v>
      </c>
      <c r="F101" s="98">
        <v>32.9</v>
      </c>
      <c r="G101" s="145" t="s">
        <v>657</v>
      </c>
    </row>
    <row r="102" spans="1:7">
      <c r="A102" s="95"/>
      <c r="B102" s="70"/>
      <c r="C102" s="70"/>
      <c r="D102" s="105" t="s">
        <v>687</v>
      </c>
      <c r="E102" s="70" t="s">
        <v>682</v>
      </c>
      <c r="F102" s="98"/>
      <c r="G102" s="145"/>
    </row>
    <row r="103" spans="1:7">
      <c r="A103" s="95"/>
      <c r="B103" s="70"/>
      <c r="C103" s="70"/>
      <c r="D103" s="105" t="s">
        <v>691</v>
      </c>
      <c r="E103" s="98">
        <v>32.9</v>
      </c>
      <c r="F103" s="98"/>
      <c r="G103" s="145"/>
    </row>
    <row r="104" spans="1:7" ht="36">
      <c r="A104" s="95" t="s">
        <v>272</v>
      </c>
      <c r="B104" s="70">
        <v>94966</v>
      </c>
      <c r="C104" s="70" t="s">
        <v>172</v>
      </c>
      <c r="D104" s="105" t="s">
        <v>30</v>
      </c>
      <c r="E104" s="70" t="s">
        <v>192</v>
      </c>
      <c r="F104" s="98">
        <v>88.1</v>
      </c>
      <c r="G104" s="145" t="s">
        <v>657</v>
      </c>
    </row>
    <row r="105" spans="1:7">
      <c r="A105" s="95"/>
      <c r="B105" s="70"/>
      <c r="C105" s="70"/>
      <c r="D105" s="105" t="s">
        <v>687</v>
      </c>
      <c r="E105" s="70" t="s">
        <v>682</v>
      </c>
      <c r="F105" s="98"/>
      <c r="G105" s="145"/>
    </row>
    <row r="106" spans="1:7">
      <c r="A106" s="95"/>
      <c r="B106" s="70"/>
      <c r="C106" s="70"/>
      <c r="D106" s="105" t="s">
        <v>692</v>
      </c>
      <c r="E106" s="70">
        <v>12.45</v>
      </c>
      <c r="F106" s="98"/>
      <c r="G106" s="145"/>
    </row>
    <row r="107" spans="1:7">
      <c r="A107" s="95"/>
      <c r="B107" s="70"/>
      <c r="C107" s="70"/>
      <c r="D107" s="105" t="s">
        <v>693</v>
      </c>
      <c r="E107" s="98">
        <v>41.9</v>
      </c>
      <c r="F107" s="98"/>
      <c r="G107" s="145"/>
    </row>
    <row r="108" spans="1:7">
      <c r="A108" s="95"/>
      <c r="B108" s="70"/>
      <c r="C108" s="70"/>
      <c r="D108" s="105" t="s">
        <v>694</v>
      </c>
      <c r="E108" s="70">
        <v>33.74</v>
      </c>
      <c r="F108" s="98"/>
      <c r="G108" s="145"/>
    </row>
    <row r="109" spans="1:7" ht="24">
      <c r="A109" s="95" t="s">
        <v>273</v>
      </c>
      <c r="B109" s="70">
        <v>103673</v>
      </c>
      <c r="C109" s="70" t="s">
        <v>172</v>
      </c>
      <c r="D109" s="105" t="s">
        <v>31</v>
      </c>
      <c r="E109" s="70" t="s">
        <v>192</v>
      </c>
      <c r="F109" s="98">
        <v>120.99</v>
      </c>
      <c r="G109" s="145" t="s">
        <v>657</v>
      </c>
    </row>
    <row r="110" spans="1:7">
      <c r="A110" s="95"/>
      <c r="B110" s="70"/>
      <c r="C110" s="70"/>
      <c r="D110" s="105" t="s">
        <v>687</v>
      </c>
      <c r="E110" s="70" t="s">
        <v>682</v>
      </c>
      <c r="F110" s="98"/>
      <c r="G110" s="145"/>
    </row>
    <row r="111" spans="1:7">
      <c r="A111" s="95"/>
      <c r="B111" s="70"/>
      <c r="C111" s="70"/>
      <c r="D111" s="105" t="s">
        <v>692</v>
      </c>
      <c r="E111" s="70">
        <v>12.45</v>
      </c>
      <c r="F111" s="98"/>
      <c r="G111" s="145"/>
    </row>
    <row r="112" spans="1:7">
      <c r="A112" s="95"/>
      <c r="B112" s="70"/>
      <c r="C112" s="70"/>
      <c r="D112" s="105" t="s">
        <v>693</v>
      </c>
      <c r="E112" s="98">
        <v>41.9</v>
      </c>
      <c r="F112" s="98"/>
      <c r="G112" s="145"/>
    </row>
    <row r="113" spans="1:7">
      <c r="A113" s="95"/>
      <c r="B113" s="70"/>
      <c r="C113" s="70"/>
      <c r="D113" s="105" t="s">
        <v>695</v>
      </c>
      <c r="E113" s="98">
        <v>32.9</v>
      </c>
      <c r="F113" s="98"/>
      <c r="G113" s="145"/>
    </row>
    <row r="114" spans="1:7">
      <c r="A114" s="95"/>
      <c r="B114" s="70"/>
      <c r="C114" s="70"/>
      <c r="D114" s="105" t="s">
        <v>694</v>
      </c>
      <c r="E114" s="70">
        <v>33.74</v>
      </c>
      <c r="F114" s="98"/>
      <c r="G114" s="145"/>
    </row>
    <row r="115" spans="1:7" ht="36">
      <c r="A115" s="95" t="s">
        <v>274</v>
      </c>
      <c r="B115" s="70">
        <v>92419</v>
      </c>
      <c r="C115" s="70" t="s">
        <v>172</v>
      </c>
      <c r="D115" s="105" t="s">
        <v>26</v>
      </c>
      <c r="E115" s="70" t="s">
        <v>190</v>
      </c>
      <c r="F115" s="98">
        <v>189</v>
      </c>
      <c r="G115" s="145" t="s">
        <v>657</v>
      </c>
    </row>
    <row r="116" spans="1:7" ht="36">
      <c r="A116" s="95" t="s">
        <v>275</v>
      </c>
      <c r="B116" s="70">
        <v>92448</v>
      </c>
      <c r="C116" s="70" t="s">
        <v>172</v>
      </c>
      <c r="D116" s="105" t="s">
        <v>27</v>
      </c>
      <c r="E116" s="70" t="s">
        <v>190</v>
      </c>
      <c r="F116" s="98">
        <v>644.1</v>
      </c>
      <c r="G116" s="145" t="s">
        <v>657</v>
      </c>
    </row>
    <row r="117" spans="1:7" ht="24">
      <c r="A117" s="95" t="s">
        <v>276</v>
      </c>
      <c r="B117" s="70">
        <v>92486</v>
      </c>
      <c r="C117" s="70" t="s">
        <v>172</v>
      </c>
      <c r="D117" s="105" t="s">
        <v>28</v>
      </c>
      <c r="E117" s="70" t="s">
        <v>190</v>
      </c>
      <c r="F117" s="98">
        <v>339</v>
      </c>
      <c r="G117" s="145" t="s">
        <v>657</v>
      </c>
    </row>
    <row r="118" spans="1:7" ht="39" customHeight="1">
      <c r="A118" s="95" t="s">
        <v>277</v>
      </c>
      <c r="B118" s="70">
        <v>92762</v>
      </c>
      <c r="C118" s="70" t="s">
        <v>172</v>
      </c>
      <c r="D118" s="105" t="s">
        <v>667</v>
      </c>
      <c r="E118" s="70" t="s">
        <v>11</v>
      </c>
      <c r="F118" s="98">
        <v>2311.1</v>
      </c>
      <c r="G118" s="145" t="s">
        <v>657</v>
      </c>
    </row>
    <row r="119" spans="1:7" ht="39" customHeight="1">
      <c r="A119" s="95" t="s">
        <v>576</v>
      </c>
      <c r="B119" s="70">
        <v>92763</v>
      </c>
      <c r="C119" s="70" t="s">
        <v>172</v>
      </c>
      <c r="D119" s="105" t="s">
        <v>668</v>
      </c>
      <c r="E119" s="70" t="s">
        <v>11</v>
      </c>
      <c r="F119" s="98">
        <v>47.9</v>
      </c>
      <c r="G119" s="145" t="s">
        <v>657</v>
      </c>
    </row>
    <row r="120" spans="1:7" ht="39" customHeight="1">
      <c r="A120" s="95" t="s">
        <v>577</v>
      </c>
      <c r="B120" s="70">
        <v>92759</v>
      </c>
      <c r="C120" s="70" t="s">
        <v>172</v>
      </c>
      <c r="D120" s="105" t="s">
        <v>669</v>
      </c>
      <c r="E120" s="70" t="s">
        <v>11</v>
      </c>
      <c r="F120" s="98">
        <v>841.8</v>
      </c>
      <c r="G120" s="145" t="s">
        <v>657</v>
      </c>
    </row>
    <row r="121" spans="1:7" ht="39" customHeight="1">
      <c r="A121" s="95" t="s">
        <v>578</v>
      </c>
      <c r="B121" s="70">
        <v>92769</v>
      </c>
      <c r="C121" s="70" t="s">
        <v>172</v>
      </c>
      <c r="D121" s="105" t="s">
        <v>672</v>
      </c>
      <c r="E121" s="70" t="s">
        <v>11</v>
      </c>
      <c r="F121" s="98">
        <v>385.5</v>
      </c>
      <c r="G121" s="145" t="s">
        <v>657</v>
      </c>
    </row>
    <row r="122" spans="1:7" ht="39" customHeight="1">
      <c r="A122" s="95" t="s">
        <v>675</v>
      </c>
      <c r="B122" s="70">
        <v>92768</v>
      </c>
      <c r="C122" s="70" t="s">
        <v>172</v>
      </c>
      <c r="D122" s="105" t="s">
        <v>673</v>
      </c>
      <c r="E122" s="70" t="s">
        <v>11</v>
      </c>
      <c r="F122" s="98">
        <v>1317.2</v>
      </c>
      <c r="G122" s="145" t="s">
        <v>657</v>
      </c>
    </row>
    <row r="123" spans="1:7" ht="39" customHeight="1">
      <c r="A123" s="95" t="s">
        <v>676</v>
      </c>
      <c r="B123" s="70">
        <v>92771</v>
      </c>
      <c r="C123" s="70" t="s">
        <v>172</v>
      </c>
      <c r="D123" s="105" t="s">
        <v>674</v>
      </c>
      <c r="E123" s="70" t="s">
        <v>11</v>
      </c>
      <c r="F123" s="98">
        <v>3.3</v>
      </c>
      <c r="G123" s="145" t="s">
        <v>657</v>
      </c>
    </row>
    <row r="124" spans="1:7">
      <c r="A124" s="52">
        <v>5</v>
      </c>
      <c r="B124" s="45"/>
      <c r="C124" s="45"/>
      <c r="D124" s="104" t="s">
        <v>278</v>
      </c>
      <c r="E124" s="45"/>
      <c r="F124" s="97"/>
      <c r="G124" s="146"/>
    </row>
    <row r="125" spans="1:7">
      <c r="A125" s="52" t="s">
        <v>114</v>
      </c>
      <c r="B125" s="45"/>
      <c r="C125" s="45"/>
      <c r="D125" s="104" t="s">
        <v>279</v>
      </c>
      <c r="E125" s="45"/>
      <c r="F125" s="97"/>
      <c r="G125" s="146"/>
    </row>
    <row r="126" spans="1:7" ht="36">
      <c r="A126" s="95" t="s">
        <v>197</v>
      </c>
      <c r="B126" s="70">
        <v>103324</v>
      </c>
      <c r="C126" s="70" t="s">
        <v>172</v>
      </c>
      <c r="D126" s="105" t="s">
        <v>78</v>
      </c>
      <c r="E126" s="70" t="s">
        <v>190</v>
      </c>
      <c r="F126" s="98">
        <v>944.42</v>
      </c>
      <c r="G126" s="145" t="s">
        <v>657</v>
      </c>
    </row>
    <row r="127" spans="1:7">
      <c r="A127" s="52" t="s">
        <v>198</v>
      </c>
      <c r="B127" s="45"/>
      <c r="C127" s="45"/>
      <c r="D127" s="104" t="s">
        <v>280</v>
      </c>
      <c r="E127" s="45"/>
      <c r="F127" s="97"/>
      <c r="G127" s="146"/>
    </row>
    <row r="128" spans="1:7" ht="24">
      <c r="A128" s="46" t="s">
        <v>199</v>
      </c>
      <c r="B128" s="47">
        <v>93187</v>
      </c>
      <c r="C128" s="47" t="s">
        <v>172</v>
      </c>
      <c r="D128" s="106" t="s">
        <v>696</v>
      </c>
      <c r="E128" s="47" t="s">
        <v>9</v>
      </c>
      <c r="F128" s="96">
        <f>SUM(E130:E132)</f>
        <v>9.8000000000000007</v>
      </c>
      <c r="G128" s="145" t="s">
        <v>657</v>
      </c>
    </row>
    <row r="129" spans="1:7">
      <c r="A129" s="46"/>
      <c r="B129" s="47"/>
      <c r="C129" s="47" t="s">
        <v>681</v>
      </c>
      <c r="D129" s="106" t="s">
        <v>240</v>
      </c>
      <c r="E129" s="47" t="s">
        <v>683</v>
      </c>
      <c r="F129" s="96"/>
      <c r="G129" s="145"/>
    </row>
    <row r="130" spans="1:7">
      <c r="A130" s="46"/>
      <c r="B130" s="47"/>
      <c r="C130" s="47">
        <v>1</v>
      </c>
      <c r="D130" s="106" t="s">
        <v>697</v>
      </c>
      <c r="E130" s="96">
        <f>(1.8+0.6)*C130</f>
        <v>2.4</v>
      </c>
      <c r="F130" s="96"/>
      <c r="G130" s="145"/>
    </row>
    <row r="131" spans="1:7">
      <c r="A131" s="46"/>
      <c r="B131" s="47"/>
      <c r="C131" s="47">
        <v>1</v>
      </c>
      <c r="D131" s="106" t="s">
        <v>698</v>
      </c>
      <c r="E131" s="96">
        <f>(1.6+0.6)*C131</f>
        <v>2.2000000000000002</v>
      </c>
      <c r="F131" s="96"/>
      <c r="G131" s="145"/>
    </row>
    <row r="132" spans="1:7">
      <c r="A132" s="46"/>
      <c r="B132" s="47"/>
      <c r="C132" s="47">
        <v>2</v>
      </c>
      <c r="D132" s="106" t="s">
        <v>699</v>
      </c>
      <c r="E132" s="96">
        <f>C132*(2+0.6)</f>
        <v>5.2</v>
      </c>
      <c r="F132" s="96"/>
      <c r="G132" s="145"/>
    </row>
    <row r="133" spans="1:7" ht="24">
      <c r="A133" s="46" t="s">
        <v>710</v>
      </c>
      <c r="B133" s="47">
        <v>105021</v>
      </c>
      <c r="C133" s="47" t="s">
        <v>172</v>
      </c>
      <c r="D133" s="106" t="s">
        <v>490</v>
      </c>
      <c r="E133" s="47" t="s">
        <v>9</v>
      </c>
      <c r="F133" s="96">
        <f>SUM(E135:E144)</f>
        <v>73.499999999999986</v>
      </c>
      <c r="G133" s="145" t="s">
        <v>657</v>
      </c>
    </row>
    <row r="134" spans="1:7">
      <c r="A134" s="46"/>
      <c r="B134" s="47"/>
      <c r="C134" s="47" t="s">
        <v>681</v>
      </c>
      <c r="D134" s="106" t="s">
        <v>240</v>
      </c>
      <c r="E134" s="47" t="s">
        <v>683</v>
      </c>
      <c r="F134" s="96"/>
      <c r="G134" s="145"/>
    </row>
    <row r="135" spans="1:7">
      <c r="A135" s="46"/>
      <c r="B135" s="47"/>
      <c r="C135" s="47">
        <v>7</v>
      </c>
      <c r="D135" s="106" t="s">
        <v>700</v>
      </c>
      <c r="E135" s="96">
        <f>(0.9+0.6)*C135</f>
        <v>10.5</v>
      </c>
      <c r="F135" s="96"/>
      <c r="G135" s="145"/>
    </row>
    <row r="136" spans="1:7">
      <c r="A136" s="46"/>
      <c r="B136" s="47"/>
      <c r="C136" s="47">
        <v>8</v>
      </c>
      <c r="D136" s="106" t="s">
        <v>701</v>
      </c>
      <c r="E136" s="96">
        <f>(0.8+0.6)*C136</f>
        <v>11.2</v>
      </c>
      <c r="F136" s="96"/>
      <c r="G136" s="145"/>
    </row>
    <row r="137" spans="1:7">
      <c r="A137" s="46"/>
      <c r="B137" s="47"/>
      <c r="C137" s="47">
        <v>3</v>
      </c>
      <c r="D137" s="106" t="s">
        <v>702</v>
      </c>
      <c r="E137" s="96">
        <f>(0.7+0.6)*C137</f>
        <v>3.8999999999999995</v>
      </c>
      <c r="F137" s="96"/>
      <c r="G137" s="145"/>
    </row>
    <row r="138" spans="1:7">
      <c r="A138" s="46"/>
      <c r="B138" s="47"/>
      <c r="C138" s="47">
        <v>9</v>
      </c>
      <c r="D138" s="106" t="s">
        <v>703</v>
      </c>
      <c r="E138" s="96">
        <f>(0.9+0.6)*C138</f>
        <v>13.5</v>
      </c>
      <c r="F138" s="96"/>
      <c r="G138" s="145"/>
    </row>
    <row r="139" spans="1:7">
      <c r="A139" s="46"/>
      <c r="B139" s="47"/>
      <c r="C139" s="47">
        <v>1</v>
      </c>
      <c r="D139" s="106" t="s">
        <v>704</v>
      </c>
      <c r="E139" s="96">
        <f>(0.7+0.6)*C139</f>
        <v>1.2999999999999998</v>
      </c>
      <c r="F139" s="96"/>
      <c r="G139" s="145"/>
    </row>
    <row r="140" spans="1:7">
      <c r="A140" s="46"/>
      <c r="B140" s="47"/>
      <c r="C140" s="47">
        <v>1</v>
      </c>
      <c r="D140" s="106" t="s">
        <v>705</v>
      </c>
      <c r="E140" s="96">
        <f>(0.7+0.6)*C140</f>
        <v>1.2999999999999998</v>
      </c>
      <c r="F140" s="96"/>
      <c r="G140" s="145"/>
    </row>
    <row r="141" spans="1:7">
      <c r="A141" s="46"/>
      <c r="B141" s="47"/>
      <c r="C141" s="47">
        <v>2</v>
      </c>
      <c r="D141" s="106" t="s">
        <v>706</v>
      </c>
      <c r="E141" s="96">
        <f>(0.5+0.6)*C141</f>
        <v>2.2000000000000002</v>
      </c>
      <c r="F141" s="96"/>
      <c r="G141" s="145"/>
    </row>
    <row r="142" spans="1:7">
      <c r="A142" s="46"/>
      <c r="B142" s="47"/>
      <c r="C142" s="47">
        <v>5</v>
      </c>
      <c r="D142" s="106" t="s">
        <v>707</v>
      </c>
      <c r="E142" s="96">
        <f>(0.8+0.6)*C142</f>
        <v>7</v>
      </c>
      <c r="F142" s="96"/>
      <c r="G142" s="145"/>
    </row>
    <row r="143" spans="1:7">
      <c r="A143" s="46"/>
      <c r="B143" s="47"/>
      <c r="C143" s="47">
        <v>13</v>
      </c>
      <c r="D143" s="106" t="s">
        <v>708</v>
      </c>
      <c r="E143" s="96">
        <f>(2*0.5+0.6)*C143</f>
        <v>20.8</v>
      </c>
      <c r="F143" s="96"/>
      <c r="G143" s="145"/>
    </row>
    <row r="144" spans="1:7">
      <c r="A144" s="46"/>
      <c r="B144" s="47"/>
      <c r="C144" s="47">
        <v>1</v>
      </c>
      <c r="D144" s="106" t="s">
        <v>709</v>
      </c>
      <c r="E144" s="96">
        <f>(1.2+0.6)*C144</f>
        <v>1.7999999999999998</v>
      </c>
      <c r="F144" s="96"/>
      <c r="G144" s="145"/>
    </row>
    <row r="145" spans="1:7" ht="24">
      <c r="A145" s="46" t="s">
        <v>281</v>
      </c>
      <c r="B145" s="47">
        <v>93194</v>
      </c>
      <c r="C145" s="47" t="s">
        <v>172</v>
      </c>
      <c r="D145" s="106" t="s">
        <v>491</v>
      </c>
      <c r="E145" s="47" t="s">
        <v>9</v>
      </c>
      <c r="F145" s="96">
        <f>SUM(E146:E150)</f>
        <v>37</v>
      </c>
      <c r="G145" s="145" t="s">
        <v>657</v>
      </c>
    </row>
    <row r="146" spans="1:7">
      <c r="A146" s="46"/>
      <c r="B146" s="47"/>
      <c r="C146" s="47">
        <v>2</v>
      </c>
      <c r="D146" s="106" t="s">
        <v>706</v>
      </c>
      <c r="E146" s="96">
        <f>(0.5+0.6)*C146</f>
        <v>2.2000000000000002</v>
      </c>
      <c r="F146" s="96"/>
      <c r="G146" s="145"/>
    </row>
    <row r="147" spans="1:7">
      <c r="A147" s="46"/>
      <c r="B147" s="47"/>
      <c r="C147" s="47">
        <v>5</v>
      </c>
      <c r="D147" s="106" t="s">
        <v>707</v>
      </c>
      <c r="E147" s="96">
        <f>(0.8+0.6)*C147</f>
        <v>7</v>
      </c>
      <c r="F147" s="96"/>
      <c r="G147" s="145"/>
    </row>
    <row r="148" spans="1:7">
      <c r="A148" s="46"/>
      <c r="B148" s="47"/>
      <c r="C148" s="47">
        <v>2</v>
      </c>
      <c r="D148" s="106" t="s">
        <v>699</v>
      </c>
      <c r="E148" s="96">
        <f>C148*(2+0.6)</f>
        <v>5.2</v>
      </c>
      <c r="F148" s="96"/>
      <c r="G148" s="145"/>
    </row>
    <row r="149" spans="1:7">
      <c r="A149" s="46"/>
      <c r="B149" s="47"/>
      <c r="C149" s="47">
        <v>13</v>
      </c>
      <c r="D149" s="106" t="s">
        <v>708</v>
      </c>
      <c r="E149" s="96">
        <f>(2*0.5+0.6)*C149</f>
        <v>20.8</v>
      </c>
      <c r="F149" s="96"/>
      <c r="G149" s="145"/>
    </row>
    <row r="150" spans="1:7">
      <c r="A150" s="46"/>
      <c r="B150" s="47"/>
      <c r="C150" s="47">
        <v>1</v>
      </c>
      <c r="D150" s="106" t="s">
        <v>709</v>
      </c>
      <c r="E150" s="96">
        <f>(1.2+0.6)*C150</f>
        <v>1.7999999999999998</v>
      </c>
      <c r="F150" s="96"/>
      <c r="G150" s="145"/>
    </row>
    <row r="151" spans="1:7">
      <c r="A151" s="52">
        <v>6</v>
      </c>
      <c r="B151" s="45"/>
      <c r="C151" s="45"/>
      <c r="D151" s="104" t="s">
        <v>283</v>
      </c>
      <c r="E151" s="45"/>
      <c r="F151" s="97"/>
      <c r="G151" s="146"/>
    </row>
    <row r="152" spans="1:7">
      <c r="A152" s="52" t="s">
        <v>184</v>
      </c>
      <c r="B152" s="45"/>
      <c r="C152" s="45"/>
      <c r="D152" s="104" t="s">
        <v>285</v>
      </c>
      <c r="E152" s="45"/>
      <c r="F152" s="97"/>
      <c r="G152" s="146"/>
    </row>
    <row r="153" spans="1:7" ht="48">
      <c r="A153" s="46" t="s">
        <v>284</v>
      </c>
      <c r="B153" s="47">
        <v>90843</v>
      </c>
      <c r="C153" s="47" t="s">
        <v>172</v>
      </c>
      <c r="D153" s="106" t="s">
        <v>19</v>
      </c>
      <c r="E153" s="47" t="s">
        <v>8</v>
      </c>
      <c r="F153" s="96">
        <v>7</v>
      </c>
      <c r="G153" s="145" t="s">
        <v>657</v>
      </c>
    </row>
    <row r="154" spans="1:7" ht="48">
      <c r="A154" s="46" t="s">
        <v>286</v>
      </c>
      <c r="B154" s="47">
        <v>90844</v>
      </c>
      <c r="C154" s="47" t="s">
        <v>172</v>
      </c>
      <c r="D154" s="106" t="s">
        <v>20</v>
      </c>
      <c r="E154" s="47" t="s">
        <v>8</v>
      </c>
      <c r="F154" s="96">
        <v>20</v>
      </c>
      <c r="G154" s="145" t="s">
        <v>657</v>
      </c>
    </row>
    <row r="155" spans="1:7">
      <c r="A155" s="52">
        <v>7</v>
      </c>
      <c r="B155" s="45"/>
      <c r="C155" s="45"/>
      <c r="D155" s="104" t="s">
        <v>287</v>
      </c>
      <c r="E155" s="45"/>
      <c r="F155" s="97"/>
      <c r="G155" s="146"/>
    </row>
    <row r="156" spans="1:7">
      <c r="A156" s="52" t="s">
        <v>179</v>
      </c>
      <c r="B156" s="45"/>
      <c r="C156" s="45"/>
      <c r="D156" s="104" t="s">
        <v>494</v>
      </c>
      <c r="E156" s="45"/>
      <c r="F156" s="97"/>
      <c r="G156" s="146"/>
    </row>
    <row r="157" spans="1:7" ht="36">
      <c r="A157" s="46" t="s">
        <v>201</v>
      </c>
      <c r="B157" s="47">
        <v>94569</v>
      </c>
      <c r="C157" s="47" t="s">
        <v>172</v>
      </c>
      <c r="D157" s="106" t="s">
        <v>492</v>
      </c>
      <c r="E157" s="47" t="s">
        <v>190</v>
      </c>
      <c r="F157" s="96">
        <v>2.6</v>
      </c>
      <c r="G157" s="145" t="s">
        <v>657</v>
      </c>
    </row>
    <row r="158" spans="1:7" ht="36">
      <c r="A158" s="46" t="s">
        <v>202</v>
      </c>
      <c r="B158" s="47">
        <v>100674</v>
      </c>
      <c r="C158" s="47" t="s">
        <v>172</v>
      </c>
      <c r="D158" s="106" t="s">
        <v>493</v>
      </c>
      <c r="E158" s="47" t="s">
        <v>190</v>
      </c>
      <c r="F158" s="96">
        <v>39.79</v>
      </c>
      <c r="G158" s="145" t="s">
        <v>657</v>
      </c>
    </row>
    <row r="159" spans="1:7" ht="24">
      <c r="A159" s="46" t="s">
        <v>203</v>
      </c>
      <c r="B159" s="47">
        <v>91341</v>
      </c>
      <c r="C159" s="47" t="s">
        <v>172</v>
      </c>
      <c r="D159" s="106" t="s">
        <v>22</v>
      </c>
      <c r="E159" s="47" t="s">
        <v>190</v>
      </c>
      <c r="F159" s="96">
        <v>1.47</v>
      </c>
      <c r="G159" s="145" t="s">
        <v>657</v>
      </c>
    </row>
    <row r="160" spans="1:7">
      <c r="A160" s="52" t="s">
        <v>180</v>
      </c>
      <c r="B160" s="45"/>
      <c r="C160" s="45"/>
      <c r="D160" s="104" t="s">
        <v>288</v>
      </c>
      <c r="E160" s="45"/>
      <c r="F160" s="97"/>
      <c r="G160" s="146"/>
    </row>
    <row r="161" spans="1:7" ht="36">
      <c r="A161" s="46" t="s">
        <v>204</v>
      </c>
      <c r="B161" s="47">
        <v>102185</v>
      </c>
      <c r="C161" s="47" t="s">
        <v>172</v>
      </c>
      <c r="D161" s="106" t="s">
        <v>23</v>
      </c>
      <c r="E161" s="47" t="s">
        <v>8</v>
      </c>
      <c r="F161" s="96">
        <v>1</v>
      </c>
      <c r="G161" s="145" t="s">
        <v>657</v>
      </c>
    </row>
    <row r="162" spans="1:7" ht="24">
      <c r="A162" s="46" t="s">
        <v>205</v>
      </c>
      <c r="B162" s="47">
        <v>91338</v>
      </c>
      <c r="C162" s="47" t="s">
        <v>172</v>
      </c>
      <c r="D162" s="106" t="s">
        <v>21</v>
      </c>
      <c r="E162" s="47" t="s">
        <v>190</v>
      </c>
      <c r="F162" s="96">
        <v>0.92</v>
      </c>
      <c r="G162" s="145" t="s">
        <v>657</v>
      </c>
    </row>
    <row r="163" spans="1:7">
      <c r="A163" s="52">
        <v>8</v>
      </c>
      <c r="B163" s="45"/>
      <c r="C163" s="45"/>
      <c r="D163" s="104" t="s">
        <v>289</v>
      </c>
      <c r="E163" s="45"/>
      <c r="F163" s="97"/>
      <c r="G163" s="146"/>
    </row>
    <row r="164" spans="1:7">
      <c r="A164" s="52" t="s">
        <v>183</v>
      </c>
      <c r="B164" s="45"/>
      <c r="C164" s="45"/>
      <c r="D164" s="104" t="s">
        <v>290</v>
      </c>
      <c r="E164" s="45"/>
      <c r="F164" s="97"/>
      <c r="G164" s="146"/>
    </row>
    <row r="165" spans="1:7" ht="24">
      <c r="A165" s="46" t="s">
        <v>291</v>
      </c>
      <c r="B165" s="47">
        <v>102171</v>
      </c>
      <c r="C165" s="47" t="s">
        <v>172</v>
      </c>
      <c r="D165" s="106" t="s">
        <v>116</v>
      </c>
      <c r="E165" s="47" t="s">
        <v>190</v>
      </c>
      <c r="F165" s="96">
        <v>3.78</v>
      </c>
      <c r="G165" s="145" t="s">
        <v>657</v>
      </c>
    </row>
    <row r="166" spans="1:7">
      <c r="A166" s="52">
        <v>9</v>
      </c>
      <c r="B166" s="45"/>
      <c r="C166" s="45"/>
      <c r="D166" s="104" t="s">
        <v>181</v>
      </c>
      <c r="E166" s="45"/>
      <c r="F166" s="97"/>
      <c r="G166" s="146"/>
    </row>
    <row r="167" spans="1:7">
      <c r="A167" s="52" t="s">
        <v>178</v>
      </c>
      <c r="B167" s="45"/>
      <c r="C167" s="45"/>
      <c r="D167" s="104" t="s">
        <v>292</v>
      </c>
      <c r="E167" s="45"/>
      <c r="F167" s="97"/>
      <c r="G167" s="146"/>
    </row>
    <row r="168" spans="1:7" ht="36">
      <c r="A168" s="95" t="s">
        <v>293</v>
      </c>
      <c r="B168" s="70">
        <v>92543</v>
      </c>
      <c r="C168" s="70" t="s">
        <v>172</v>
      </c>
      <c r="D168" s="105" t="s">
        <v>13</v>
      </c>
      <c r="E168" s="70" t="s">
        <v>190</v>
      </c>
      <c r="F168" s="98">
        <v>370.45</v>
      </c>
      <c r="G168" s="145" t="s">
        <v>657</v>
      </c>
    </row>
    <row r="169" spans="1:7" ht="60">
      <c r="A169" s="95" t="s">
        <v>294</v>
      </c>
      <c r="B169" s="70">
        <v>100383</v>
      </c>
      <c r="C169" s="70" t="s">
        <v>172</v>
      </c>
      <c r="D169" s="105" t="s">
        <v>14</v>
      </c>
      <c r="E169" s="70" t="s">
        <v>190</v>
      </c>
      <c r="F169" s="98">
        <v>370.45</v>
      </c>
      <c r="G169" s="145" t="s">
        <v>657</v>
      </c>
    </row>
    <row r="170" spans="1:7">
      <c r="A170" s="52" t="s">
        <v>207</v>
      </c>
      <c r="B170" s="45"/>
      <c r="C170" s="45"/>
      <c r="D170" s="104" t="s">
        <v>295</v>
      </c>
      <c r="E170" s="45"/>
      <c r="F170" s="97"/>
      <c r="G170" s="146"/>
    </row>
    <row r="171" spans="1:7" ht="24">
      <c r="A171" s="95" t="s">
        <v>296</v>
      </c>
      <c r="B171" s="70">
        <v>94213</v>
      </c>
      <c r="C171" s="70" t="s">
        <v>172</v>
      </c>
      <c r="D171" s="105" t="s">
        <v>15</v>
      </c>
      <c r="E171" s="70" t="s">
        <v>190</v>
      </c>
      <c r="F171" s="98">
        <v>370.45</v>
      </c>
      <c r="G171" s="145" t="s">
        <v>657</v>
      </c>
    </row>
    <row r="172" spans="1:7">
      <c r="A172" s="52" t="s">
        <v>297</v>
      </c>
      <c r="B172" s="45"/>
      <c r="C172" s="45"/>
      <c r="D172" s="104" t="s">
        <v>298</v>
      </c>
      <c r="E172" s="45"/>
      <c r="F172" s="97"/>
      <c r="G172" s="146"/>
    </row>
    <row r="173" spans="1:7" ht="24">
      <c r="A173" s="95" t="s">
        <v>299</v>
      </c>
      <c r="B173" s="70">
        <v>94229</v>
      </c>
      <c r="C173" s="70" t="s">
        <v>172</v>
      </c>
      <c r="D173" s="105" t="s">
        <v>17</v>
      </c>
      <c r="E173" s="70" t="s">
        <v>9</v>
      </c>
      <c r="F173" s="98">
        <v>25</v>
      </c>
      <c r="G173" s="145" t="s">
        <v>657</v>
      </c>
    </row>
    <row r="174" spans="1:7" ht="24">
      <c r="A174" s="95" t="s">
        <v>300</v>
      </c>
      <c r="B174" s="70">
        <v>94231</v>
      </c>
      <c r="C174" s="70" t="s">
        <v>172</v>
      </c>
      <c r="D174" s="105" t="s">
        <v>18</v>
      </c>
      <c r="E174" s="70" t="s">
        <v>9</v>
      </c>
      <c r="F174" s="98">
        <v>90</v>
      </c>
      <c r="G174" s="145" t="s">
        <v>657</v>
      </c>
    </row>
    <row r="175" spans="1:7" ht="24">
      <c r="A175" s="95"/>
      <c r="B175" s="70">
        <v>94228</v>
      </c>
      <c r="C175" s="70" t="s">
        <v>172</v>
      </c>
      <c r="D175" s="105" t="s">
        <v>16</v>
      </c>
      <c r="E175" s="70" t="s">
        <v>9</v>
      </c>
      <c r="F175" s="98">
        <v>4</v>
      </c>
      <c r="G175" s="145" t="s">
        <v>657</v>
      </c>
    </row>
    <row r="176" spans="1:7">
      <c r="A176" s="52" t="s">
        <v>301</v>
      </c>
      <c r="B176" s="45"/>
      <c r="C176" s="45"/>
      <c r="D176" s="104" t="s">
        <v>302</v>
      </c>
      <c r="E176" s="45"/>
      <c r="F176" s="97"/>
      <c r="G176" s="146"/>
    </row>
    <row r="177" spans="1:7" ht="24">
      <c r="A177" s="46" t="s">
        <v>303</v>
      </c>
      <c r="B177" s="47">
        <v>101966</v>
      </c>
      <c r="C177" s="47" t="s">
        <v>172</v>
      </c>
      <c r="D177" s="106" t="s">
        <v>86</v>
      </c>
      <c r="E177" s="47" t="s">
        <v>9</v>
      </c>
      <c r="F177" s="96">
        <v>102</v>
      </c>
      <c r="G177" s="145" t="s">
        <v>657</v>
      </c>
    </row>
    <row r="178" spans="1:7">
      <c r="A178" s="52">
        <v>10</v>
      </c>
      <c r="B178" s="45"/>
      <c r="C178" s="45"/>
      <c r="D178" s="104" t="s">
        <v>304</v>
      </c>
      <c r="E178" s="45"/>
      <c r="F178" s="97"/>
      <c r="G178" s="146"/>
    </row>
    <row r="179" spans="1:7" ht="25.5">
      <c r="A179" s="52" t="s">
        <v>177</v>
      </c>
      <c r="B179" s="45"/>
      <c r="C179" s="45"/>
      <c r="D179" s="104" t="s">
        <v>305</v>
      </c>
      <c r="E179" s="45"/>
      <c r="F179" s="97"/>
      <c r="G179" s="146"/>
    </row>
    <row r="180" spans="1:7" ht="36">
      <c r="A180" s="46" t="s">
        <v>208</v>
      </c>
      <c r="B180" s="47">
        <v>98546</v>
      </c>
      <c r="C180" s="47" t="s">
        <v>172</v>
      </c>
      <c r="D180" s="106" t="s">
        <v>200</v>
      </c>
      <c r="E180" s="47" t="s">
        <v>190</v>
      </c>
      <c r="F180" s="96">
        <v>245.71</v>
      </c>
      <c r="G180" s="145" t="s">
        <v>657</v>
      </c>
    </row>
    <row r="181" spans="1:7" ht="24">
      <c r="A181" s="46" t="s">
        <v>306</v>
      </c>
      <c r="B181" s="47">
        <v>98554</v>
      </c>
      <c r="C181" s="47" t="s">
        <v>172</v>
      </c>
      <c r="D181" s="106" t="s">
        <v>495</v>
      </c>
      <c r="E181" s="47" t="s">
        <v>190</v>
      </c>
      <c r="F181" s="96">
        <v>111.12</v>
      </c>
      <c r="G181" s="145" t="s">
        <v>657</v>
      </c>
    </row>
    <row r="182" spans="1:7">
      <c r="A182" s="52">
        <v>11</v>
      </c>
      <c r="B182" s="45"/>
      <c r="C182" s="45"/>
      <c r="D182" s="104" t="s">
        <v>307</v>
      </c>
      <c r="E182" s="45"/>
      <c r="F182" s="97"/>
      <c r="G182" s="146"/>
    </row>
    <row r="183" spans="1:7">
      <c r="A183" s="52" t="s">
        <v>182</v>
      </c>
      <c r="B183" s="45"/>
      <c r="C183" s="45"/>
      <c r="D183" s="104" t="s">
        <v>309</v>
      </c>
      <c r="E183" s="45"/>
      <c r="F183" s="97"/>
      <c r="G183" s="146"/>
    </row>
    <row r="184" spans="1:7" ht="24">
      <c r="A184" s="46" t="s">
        <v>308</v>
      </c>
      <c r="B184" s="47">
        <v>96113</v>
      </c>
      <c r="C184" s="47" t="s">
        <v>172</v>
      </c>
      <c r="D184" s="106" t="s">
        <v>496</v>
      </c>
      <c r="E184" s="47" t="s">
        <v>190</v>
      </c>
      <c r="F184" s="96">
        <v>314.49</v>
      </c>
      <c r="G184" s="145" t="s">
        <v>657</v>
      </c>
    </row>
    <row r="185" spans="1:7">
      <c r="A185" s="52">
        <v>12</v>
      </c>
      <c r="B185" s="45"/>
      <c r="C185" s="45"/>
      <c r="D185" s="104" t="s">
        <v>310</v>
      </c>
      <c r="E185" s="45"/>
      <c r="F185" s="97"/>
      <c r="G185" s="146"/>
    </row>
    <row r="186" spans="1:7">
      <c r="A186" s="52" t="s">
        <v>188</v>
      </c>
      <c r="B186" s="45"/>
      <c r="C186" s="45"/>
      <c r="D186" s="104" t="s">
        <v>311</v>
      </c>
      <c r="E186" s="45"/>
      <c r="F186" s="97"/>
      <c r="G186" s="146"/>
    </row>
    <row r="187" spans="1:7" ht="36">
      <c r="A187" s="46" t="s">
        <v>312</v>
      </c>
      <c r="B187" s="47">
        <v>87878</v>
      </c>
      <c r="C187" s="47" t="s">
        <v>172</v>
      </c>
      <c r="D187" s="106" t="s">
        <v>164</v>
      </c>
      <c r="E187" s="47" t="s">
        <v>190</v>
      </c>
      <c r="F187" s="96">
        <v>1411.63</v>
      </c>
      <c r="G187" s="145" t="s">
        <v>657</v>
      </c>
    </row>
    <row r="188" spans="1:7" ht="36">
      <c r="A188" s="46" t="s">
        <v>313</v>
      </c>
      <c r="B188" s="47">
        <v>87893</v>
      </c>
      <c r="C188" s="47" t="s">
        <v>172</v>
      </c>
      <c r="D188" s="106" t="s">
        <v>165</v>
      </c>
      <c r="E188" s="47" t="s">
        <v>190</v>
      </c>
      <c r="F188" s="96">
        <v>941.08</v>
      </c>
      <c r="G188" s="145" t="s">
        <v>657</v>
      </c>
    </row>
    <row r="189" spans="1:7" ht="36">
      <c r="A189" s="46" t="s">
        <v>314</v>
      </c>
      <c r="B189" s="47">
        <v>87547</v>
      </c>
      <c r="C189" s="47" t="s">
        <v>172</v>
      </c>
      <c r="D189" s="106" t="s">
        <v>497</v>
      </c>
      <c r="E189" s="47" t="s">
        <v>190</v>
      </c>
      <c r="F189" s="96">
        <v>2352.71</v>
      </c>
      <c r="G189" s="145" t="s">
        <v>657</v>
      </c>
    </row>
    <row r="190" spans="1:7">
      <c r="A190" s="52" t="s">
        <v>189</v>
      </c>
      <c r="B190" s="45"/>
      <c r="C190" s="45"/>
      <c r="D190" s="104" t="s">
        <v>315</v>
      </c>
      <c r="E190" s="45"/>
      <c r="F190" s="97"/>
      <c r="G190" s="146"/>
    </row>
    <row r="191" spans="1:7" ht="36">
      <c r="A191" s="46" t="s">
        <v>316</v>
      </c>
      <c r="B191" s="47">
        <v>87273</v>
      </c>
      <c r="C191" s="47" t="s">
        <v>172</v>
      </c>
      <c r="D191" s="106" t="s">
        <v>498</v>
      </c>
      <c r="E191" s="47" t="s">
        <v>190</v>
      </c>
      <c r="F191" s="96">
        <v>448.85</v>
      </c>
      <c r="G191" s="145" t="s">
        <v>657</v>
      </c>
    </row>
    <row r="192" spans="1:7">
      <c r="A192" s="52">
        <v>13</v>
      </c>
      <c r="B192" s="45"/>
      <c r="C192" s="45"/>
      <c r="D192" s="104" t="s">
        <v>317</v>
      </c>
      <c r="E192" s="45"/>
      <c r="F192" s="97"/>
      <c r="G192" s="146"/>
    </row>
    <row r="193" spans="1:7">
      <c r="A193" s="52" t="s">
        <v>210</v>
      </c>
      <c r="B193" s="45"/>
      <c r="C193" s="45"/>
      <c r="D193" s="104" t="s">
        <v>575</v>
      </c>
      <c r="E193" s="45"/>
      <c r="F193" s="97"/>
      <c r="G193" s="146"/>
    </row>
    <row r="194" spans="1:7" ht="48">
      <c r="A194" s="46" t="s">
        <v>318</v>
      </c>
      <c r="B194" s="47">
        <v>87640</v>
      </c>
      <c r="C194" s="47" t="s">
        <v>172</v>
      </c>
      <c r="D194" s="106" t="s">
        <v>84</v>
      </c>
      <c r="E194" s="47" t="s">
        <v>190</v>
      </c>
      <c r="F194" s="96">
        <v>436.71</v>
      </c>
      <c r="G194" s="145" t="s">
        <v>657</v>
      </c>
    </row>
    <row r="195" spans="1:7">
      <c r="A195" s="52" t="s">
        <v>211</v>
      </c>
      <c r="B195" s="45"/>
      <c r="C195" s="45"/>
      <c r="D195" s="104" t="s">
        <v>315</v>
      </c>
      <c r="E195" s="45"/>
      <c r="F195" s="97"/>
      <c r="G195" s="146"/>
    </row>
    <row r="196" spans="1:7" ht="36">
      <c r="A196" s="46" t="s">
        <v>319</v>
      </c>
      <c r="B196" s="47">
        <v>87263</v>
      </c>
      <c r="C196" s="47" t="s">
        <v>172</v>
      </c>
      <c r="D196" s="106" t="s">
        <v>499</v>
      </c>
      <c r="E196" s="47" t="s">
        <v>190</v>
      </c>
      <c r="F196" s="96">
        <v>435.1</v>
      </c>
      <c r="G196" s="145" t="s">
        <v>657</v>
      </c>
    </row>
    <row r="197" spans="1:7" ht="24">
      <c r="A197" s="46" t="s">
        <v>320</v>
      </c>
      <c r="B197" s="47">
        <v>98680</v>
      </c>
      <c r="C197" s="47" t="s">
        <v>172</v>
      </c>
      <c r="D197" s="106" t="s">
        <v>81</v>
      </c>
      <c r="E197" s="47" t="s">
        <v>190</v>
      </c>
      <c r="F197" s="96">
        <v>41.42</v>
      </c>
      <c r="G197" s="145" t="s">
        <v>657</v>
      </c>
    </row>
    <row r="198" spans="1:7" ht="36">
      <c r="A198" s="46" t="s">
        <v>321</v>
      </c>
      <c r="B198" s="70">
        <v>92397</v>
      </c>
      <c r="C198" s="70" t="s">
        <v>172</v>
      </c>
      <c r="D198" s="105" t="s">
        <v>163</v>
      </c>
      <c r="E198" s="70" t="s">
        <v>190</v>
      </c>
      <c r="F198" s="98">
        <v>446.67</v>
      </c>
      <c r="G198" s="145" t="s">
        <v>657</v>
      </c>
    </row>
    <row r="199" spans="1:7" ht="36">
      <c r="A199" s="95" t="s">
        <v>322</v>
      </c>
      <c r="B199" s="70">
        <v>87249</v>
      </c>
      <c r="C199" s="70" t="s">
        <v>172</v>
      </c>
      <c r="D199" s="105" t="s">
        <v>587</v>
      </c>
      <c r="E199" s="70" t="s">
        <v>190</v>
      </c>
      <c r="F199" s="98">
        <v>1.61</v>
      </c>
      <c r="G199" s="145" t="s">
        <v>657</v>
      </c>
    </row>
    <row r="200" spans="1:7" ht="36">
      <c r="A200" s="95" t="s">
        <v>323</v>
      </c>
      <c r="B200" s="70">
        <v>87273</v>
      </c>
      <c r="C200" s="70" t="s">
        <v>172</v>
      </c>
      <c r="D200" s="105" t="s">
        <v>498</v>
      </c>
      <c r="E200" s="70" t="s">
        <v>190</v>
      </c>
      <c r="F200" s="98">
        <v>406.5</v>
      </c>
      <c r="G200" s="145" t="s">
        <v>657</v>
      </c>
    </row>
    <row r="201" spans="1:7" ht="36">
      <c r="A201" s="95" t="s">
        <v>584</v>
      </c>
      <c r="B201" s="70">
        <v>87275</v>
      </c>
      <c r="C201" s="70" t="s">
        <v>172</v>
      </c>
      <c r="D201" s="105" t="s">
        <v>583</v>
      </c>
      <c r="E201" s="70" t="s">
        <v>190</v>
      </c>
      <c r="F201" s="98">
        <v>132.80000000000001</v>
      </c>
      <c r="G201" s="145" t="s">
        <v>657</v>
      </c>
    </row>
    <row r="202" spans="1:7" ht="48">
      <c r="A202" s="46" t="s">
        <v>585</v>
      </c>
      <c r="B202" s="70">
        <v>94279</v>
      </c>
      <c r="C202" s="70" t="s">
        <v>172</v>
      </c>
      <c r="D202" s="105" t="s">
        <v>500</v>
      </c>
      <c r="E202" s="70" t="s">
        <v>9</v>
      </c>
      <c r="F202" s="98">
        <v>37.799999999999997</v>
      </c>
      <c r="G202" s="145" t="s">
        <v>657</v>
      </c>
    </row>
    <row r="203" spans="1:7" ht="48">
      <c r="A203" s="46" t="s">
        <v>586</v>
      </c>
      <c r="B203" s="70">
        <v>94275</v>
      </c>
      <c r="C203" s="70" t="s">
        <v>172</v>
      </c>
      <c r="D203" s="105" t="s">
        <v>501</v>
      </c>
      <c r="E203" s="70" t="s">
        <v>9</v>
      </c>
      <c r="F203" s="98">
        <v>82</v>
      </c>
      <c r="G203" s="145" t="s">
        <v>657</v>
      </c>
    </row>
    <row r="204" spans="1:7">
      <c r="A204" s="52" t="s">
        <v>212</v>
      </c>
      <c r="B204" s="45"/>
      <c r="C204" s="45"/>
      <c r="D204" s="104" t="s">
        <v>324</v>
      </c>
      <c r="E204" s="45"/>
      <c r="F204" s="97"/>
      <c r="G204" s="146"/>
    </row>
    <row r="205" spans="1:7" ht="24">
      <c r="A205" s="46" t="s">
        <v>325</v>
      </c>
      <c r="B205" s="47">
        <v>98688</v>
      </c>
      <c r="C205" s="47" t="s">
        <v>172</v>
      </c>
      <c r="D205" s="106" t="s">
        <v>82</v>
      </c>
      <c r="E205" s="47" t="s">
        <v>9</v>
      </c>
      <c r="F205" s="96">
        <v>220.41</v>
      </c>
      <c r="G205" s="145" t="s">
        <v>657</v>
      </c>
    </row>
    <row r="206" spans="1:7" ht="24">
      <c r="A206" s="46" t="s">
        <v>326</v>
      </c>
      <c r="B206" s="47">
        <v>98695</v>
      </c>
      <c r="C206" s="47" t="s">
        <v>172</v>
      </c>
      <c r="D206" s="106" t="s">
        <v>83</v>
      </c>
      <c r="E206" s="47" t="s">
        <v>9</v>
      </c>
      <c r="F206" s="96">
        <v>31.6</v>
      </c>
      <c r="G206" s="145" t="s">
        <v>657</v>
      </c>
    </row>
    <row r="207" spans="1:7" ht="24">
      <c r="A207" s="46" t="s">
        <v>327</v>
      </c>
      <c r="B207" s="47">
        <v>101965</v>
      </c>
      <c r="C207" s="47" t="s">
        <v>172</v>
      </c>
      <c r="D207" s="106" t="s">
        <v>85</v>
      </c>
      <c r="E207" s="47" t="s">
        <v>9</v>
      </c>
      <c r="F207" s="96">
        <v>45.8</v>
      </c>
      <c r="G207" s="145" t="s">
        <v>657</v>
      </c>
    </row>
    <row r="208" spans="1:7">
      <c r="A208" s="52">
        <v>14</v>
      </c>
      <c r="B208" s="45"/>
      <c r="C208" s="45"/>
      <c r="D208" s="104" t="s">
        <v>328</v>
      </c>
      <c r="E208" s="45"/>
      <c r="F208" s="97"/>
      <c r="G208" s="146"/>
    </row>
    <row r="209" spans="1:7">
      <c r="A209" s="52" t="s">
        <v>213</v>
      </c>
      <c r="B209" s="45"/>
      <c r="C209" s="45"/>
      <c r="D209" s="104" t="s">
        <v>329</v>
      </c>
      <c r="E209" s="45"/>
      <c r="F209" s="97"/>
      <c r="G209" s="146"/>
    </row>
    <row r="210" spans="1:7" ht="36">
      <c r="A210" s="95" t="s">
        <v>330</v>
      </c>
      <c r="B210" s="70">
        <v>89714</v>
      </c>
      <c r="C210" s="70" t="s">
        <v>172</v>
      </c>
      <c r="D210" s="105" t="s">
        <v>121</v>
      </c>
      <c r="E210" s="70" t="s">
        <v>9</v>
      </c>
      <c r="F210" s="98">
        <v>75</v>
      </c>
      <c r="G210" s="145" t="s">
        <v>657</v>
      </c>
    </row>
    <row r="211" spans="1:7" ht="24">
      <c r="A211" s="95" t="s">
        <v>331</v>
      </c>
      <c r="B211" s="70">
        <v>89849</v>
      </c>
      <c r="C211" s="70" t="s">
        <v>172</v>
      </c>
      <c r="D211" s="105" t="s">
        <v>122</v>
      </c>
      <c r="E211" s="70" t="s">
        <v>9</v>
      </c>
      <c r="F211" s="98">
        <v>27</v>
      </c>
      <c r="G211" s="145" t="s">
        <v>657</v>
      </c>
    </row>
    <row r="212" spans="1:7">
      <c r="A212" s="52" t="s">
        <v>214</v>
      </c>
      <c r="B212" s="45"/>
      <c r="C212" s="45"/>
      <c r="D212" s="104" t="s">
        <v>332</v>
      </c>
      <c r="E212" s="45"/>
      <c r="F212" s="97"/>
      <c r="G212" s="146"/>
    </row>
    <row r="213" spans="1:7" ht="36">
      <c r="A213" s="95" t="s">
        <v>333</v>
      </c>
      <c r="B213" s="70">
        <v>99262</v>
      </c>
      <c r="C213" s="70" t="s">
        <v>172</v>
      </c>
      <c r="D213" s="105" t="s">
        <v>55</v>
      </c>
      <c r="E213" s="70" t="s">
        <v>8</v>
      </c>
      <c r="F213" s="98">
        <v>9</v>
      </c>
      <c r="G213" s="145" t="s">
        <v>657</v>
      </c>
    </row>
    <row r="214" spans="1:7" ht="36">
      <c r="A214" s="95" t="s">
        <v>334</v>
      </c>
      <c r="B214" s="70">
        <v>99258</v>
      </c>
      <c r="C214" s="70" t="s">
        <v>172</v>
      </c>
      <c r="D214" s="105" t="s">
        <v>54</v>
      </c>
      <c r="E214" s="70" t="s">
        <v>8</v>
      </c>
      <c r="F214" s="98">
        <v>1</v>
      </c>
      <c r="G214" s="145" t="s">
        <v>657</v>
      </c>
    </row>
    <row r="215" spans="1:7">
      <c r="A215" s="52" t="s">
        <v>215</v>
      </c>
      <c r="B215" s="45"/>
      <c r="C215" s="45"/>
      <c r="D215" s="104" t="s">
        <v>335</v>
      </c>
      <c r="E215" s="45"/>
      <c r="F215" s="97"/>
      <c r="G215" s="146"/>
    </row>
    <row r="216" spans="1:7" ht="24">
      <c r="A216" s="95" t="s">
        <v>336</v>
      </c>
      <c r="B216" s="70">
        <v>89355</v>
      </c>
      <c r="C216" s="70" t="s">
        <v>172</v>
      </c>
      <c r="D216" s="105" t="s">
        <v>502</v>
      </c>
      <c r="E216" s="70" t="s">
        <v>9</v>
      </c>
      <c r="F216" s="98">
        <v>50</v>
      </c>
      <c r="G216" s="145" t="s">
        <v>657</v>
      </c>
    </row>
    <row r="217" spans="1:7" ht="24">
      <c r="A217" s="95" t="s">
        <v>337</v>
      </c>
      <c r="B217" s="70">
        <v>89356</v>
      </c>
      <c r="C217" s="70" t="s">
        <v>172</v>
      </c>
      <c r="D217" s="105" t="s">
        <v>503</v>
      </c>
      <c r="E217" s="70" t="s">
        <v>9</v>
      </c>
      <c r="F217" s="98">
        <v>100</v>
      </c>
      <c r="G217" s="145" t="s">
        <v>657</v>
      </c>
    </row>
    <row r="218" spans="1:7" ht="24">
      <c r="A218" s="95" t="s">
        <v>338</v>
      </c>
      <c r="B218" s="70">
        <v>89357</v>
      </c>
      <c r="C218" s="70" t="s">
        <v>172</v>
      </c>
      <c r="D218" s="105" t="s">
        <v>504</v>
      </c>
      <c r="E218" s="70" t="s">
        <v>9</v>
      </c>
      <c r="F218" s="98">
        <v>51</v>
      </c>
      <c r="G218" s="145" t="s">
        <v>657</v>
      </c>
    </row>
    <row r="219" spans="1:7" ht="24">
      <c r="A219" s="95" t="s">
        <v>339</v>
      </c>
      <c r="B219" s="70">
        <v>89449</v>
      </c>
      <c r="C219" s="70" t="s">
        <v>172</v>
      </c>
      <c r="D219" s="105" t="s">
        <v>505</v>
      </c>
      <c r="E219" s="70" t="s">
        <v>9</v>
      </c>
      <c r="F219" s="98">
        <v>53</v>
      </c>
      <c r="G219" s="145" t="s">
        <v>657</v>
      </c>
    </row>
    <row r="220" spans="1:7">
      <c r="A220" s="52" t="s">
        <v>209</v>
      </c>
      <c r="B220" s="45"/>
      <c r="C220" s="45"/>
      <c r="D220" s="104" t="s">
        <v>343</v>
      </c>
      <c r="E220" s="45"/>
      <c r="F220" s="97"/>
      <c r="G220" s="146"/>
    </row>
    <row r="221" spans="1:7" ht="36">
      <c r="A221" s="95" t="s">
        <v>340</v>
      </c>
      <c r="B221" s="70">
        <v>89711</v>
      </c>
      <c r="C221" s="70" t="s">
        <v>172</v>
      </c>
      <c r="D221" s="105" t="s">
        <v>118</v>
      </c>
      <c r="E221" s="70" t="s">
        <v>9</v>
      </c>
      <c r="F221" s="98">
        <v>43</v>
      </c>
      <c r="G221" s="145" t="s">
        <v>657</v>
      </c>
    </row>
    <row r="222" spans="1:7" ht="36">
      <c r="A222" s="95" t="s">
        <v>341</v>
      </c>
      <c r="B222" s="70">
        <v>89712</v>
      </c>
      <c r="C222" s="70" t="s">
        <v>172</v>
      </c>
      <c r="D222" s="105" t="s">
        <v>119</v>
      </c>
      <c r="E222" s="70" t="s">
        <v>9</v>
      </c>
      <c r="F222" s="98">
        <v>98</v>
      </c>
      <c r="G222" s="145" t="s">
        <v>657</v>
      </c>
    </row>
    <row r="223" spans="1:7" ht="36">
      <c r="A223" s="95" t="s">
        <v>342</v>
      </c>
      <c r="B223" s="70">
        <v>89713</v>
      </c>
      <c r="C223" s="70" t="s">
        <v>172</v>
      </c>
      <c r="D223" s="105" t="s">
        <v>120</v>
      </c>
      <c r="E223" s="70" t="s">
        <v>9</v>
      </c>
      <c r="F223" s="98">
        <v>12</v>
      </c>
      <c r="G223" s="145" t="s">
        <v>657</v>
      </c>
    </row>
    <row r="224" spans="1:7" ht="36">
      <c r="A224" s="95" t="s">
        <v>344</v>
      </c>
      <c r="B224" s="70">
        <v>89714</v>
      </c>
      <c r="C224" s="70" t="s">
        <v>172</v>
      </c>
      <c r="D224" s="105" t="s">
        <v>121</v>
      </c>
      <c r="E224" s="70" t="s">
        <v>9</v>
      </c>
      <c r="F224" s="98">
        <v>28</v>
      </c>
      <c r="G224" s="145" t="s">
        <v>657</v>
      </c>
    </row>
    <row r="225" spans="1:7" ht="24">
      <c r="A225" s="95" t="s">
        <v>345</v>
      </c>
      <c r="B225" s="70">
        <v>89849</v>
      </c>
      <c r="C225" s="70" t="s">
        <v>172</v>
      </c>
      <c r="D225" s="105" t="s">
        <v>122</v>
      </c>
      <c r="E225" s="70" t="s">
        <v>9</v>
      </c>
      <c r="F225" s="98">
        <v>16</v>
      </c>
      <c r="G225" s="145" t="s">
        <v>657</v>
      </c>
    </row>
    <row r="226" spans="1:7">
      <c r="A226" s="52" t="s">
        <v>216</v>
      </c>
      <c r="B226" s="45"/>
      <c r="C226" s="45"/>
      <c r="D226" s="104" t="s">
        <v>346</v>
      </c>
      <c r="E226" s="45"/>
      <c r="F226" s="97"/>
      <c r="G226" s="146"/>
    </row>
    <row r="227" spans="1:7" ht="36">
      <c r="A227" s="95" t="s">
        <v>347</v>
      </c>
      <c r="B227" s="70">
        <v>104328</v>
      </c>
      <c r="C227" s="70" t="s">
        <v>172</v>
      </c>
      <c r="D227" s="105" t="s">
        <v>160</v>
      </c>
      <c r="E227" s="70" t="s">
        <v>8</v>
      </c>
      <c r="F227" s="98">
        <v>21</v>
      </c>
      <c r="G227" s="145" t="s">
        <v>657</v>
      </c>
    </row>
    <row r="228" spans="1:7" ht="36">
      <c r="A228" s="95" t="s">
        <v>348</v>
      </c>
      <c r="B228" s="70">
        <v>89709</v>
      </c>
      <c r="C228" s="70" t="s">
        <v>172</v>
      </c>
      <c r="D228" s="105" t="s">
        <v>159</v>
      </c>
      <c r="E228" s="70" t="s">
        <v>8</v>
      </c>
      <c r="F228" s="98">
        <v>3</v>
      </c>
      <c r="G228" s="145" t="s">
        <v>657</v>
      </c>
    </row>
    <row r="229" spans="1:7" ht="36">
      <c r="A229" s="95" t="s">
        <v>349</v>
      </c>
      <c r="B229" s="70" t="s">
        <v>612</v>
      </c>
      <c r="C229" s="70" t="s">
        <v>614</v>
      </c>
      <c r="D229" s="105" t="s">
        <v>615</v>
      </c>
      <c r="E229" s="70" t="s">
        <v>8</v>
      </c>
      <c r="F229" s="98">
        <v>1</v>
      </c>
      <c r="G229" s="145" t="s">
        <v>657</v>
      </c>
    </row>
    <row r="230" spans="1:7" ht="36">
      <c r="A230" s="95" t="s">
        <v>350</v>
      </c>
      <c r="B230" s="70">
        <v>104348</v>
      </c>
      <c r="C230" s="70" t="s">
        <v>172</v>
      </c>
      <c r="D230" s="105" t="s">
        <v>158</v>
      </c>
      <c r="E230" s="70" t="s">
        <v>8</v>
      </c>
      <c r="F230" s="98">
        <v>7</v>
      </c>
      <c r="G230" s="145" t="s">
        <v>657</v>
      </c>
    </row>
    <row r="231" spans="1:7" ht="36">
      <c r="A231" s="95" t="s">
        <v>351</v>
      </c>
      <c r="B231" s="70">
        <v>89782</v>
      </c>
      <c r="C231" s="70" t="s">
        <v>172</v>
      </c>
      <c r="D231" s="105" t="s">
        <v>144</v>
      </c>
      <c r="E231" s="70" t="s">
        <v>8</v>
      </c>
      <c r="F231" s="98">
        <v>1</v>
      </c>
      <c r="G231" s="145" t="s">
        <v>657</v>
      </c>
    </row>
    <row r="232" spans="1:7" ht="36">
      <c r="A232" s="95" t="s">
        <v>352</v>
      </c>
      <c r="B232" s="70">
        <v>89784</v>
      </c>
      <c r="C232" s="70" t="s">
        <v>172</v>
      </c>
      <c r="D232" s="105" t="s">
        <v>145</v>
      </c>
      <c r="E232" s="70" t="s">
        <v>8</v>
      </c>
      <c r="F232" s="98">
        <v>17</v>
      </c>
      <c r="G232" s="145" t="s">
        <v>657</v>
      </c>
    </row>
    <row r="233" spans="1:7" ht="36">
      <c r="A233" s="95" t="s">
        <v>353</v>
      </c>
      <c r="B233" s="70">
        <v>89786</v>
      </c>
      <c r="C233" s="70" t="s">
        <v>172</v>
      </c>
      <c r="D233" s="105" t="s">
        <v>147</v>
      </c>
      <c r="E233" s="70" t="s">
        <v>8</v>
      </c>
      <c r="F233" s="98">
        <v>2</v>
      </c>
      <c r="G233" s="145" t="s">
        <v>657</v>
      </c>
    </row>
    <row r="234" spans="1:7" ht="36">
      <c r="A234" s="95" t="s">
        <v>354</v>
      </c>
      <c r="B234" s="70" t="s">
        <v>613</v>
      </c>
      <c r="C234" s="70" t="s">
        <v>614</v>
      </c>
      <c r="D234" s="105" t="s">
        <v>617</v>
      </c>
      <c r="E234" s="70" t="s">
        <v>8</v>
      </c>
      <c r="F234" s="98">
        <v>3</v>
      </c>
      <c r="G234" s="145" t="s">
        <v>657</v>
      </c>
    </row>
    <row r="235" spans="1:7" ht="36">
      <c r="A235" s="95" t="s">
        <v>355</v>
      </c>
      <c r="B235" s="70" t="s">
        <v>618</v>
      </c>
      <c r="C235" s="70" t="s">
        <v>614</v>
      </c>
      <c r="D235" s="105" t="s">
        <v>619</v>
      </c>
      <c r="E235" s="70" t="s">
        <v>8</v>
      </c>
      <c r="F235" s="98">
        <v>1</v>
      </c>
      <c r="G235" s="145" t="s">
        <v>657</v>
      </c>
    </row>
    <row r="236" spans="1:7" ht="36">
      <c r="A236" s="95" t="s">
        <v>356</v>
      </c>
      <c r="B236" s="70">
        <v>89724</v>
      </c>
      <c r="C236" s="70" t="s">
        <v>172</v>
      </c>
      <c r="D236" s="105" t="s">
        <v>137</v>
      </c>
      <c r="E236" s="70" t="s">
        <v>8</v>
      </c>
      <c r="F236" s="98">
        <v>62</v>
      </c>
      <c r="G236" s="145" t="s">
        <v>657</v>
      </c>
    </row>
    <row r="237" spans="1:7" ht="36">
      <c r="A237" s="95" t="s">
        <v>592</v>
      </c>
      <c r="B237" s="70">
        <v>89726</v>
      </c>
      <c r="C237" s="70" t="s">
        <v>172</v>
      </c>
      <c r="D237" s="105" t="s">
        <v>138</v>
      </c>
      <c r="E237" s="70" t="s">
        <v>8</v>
      </c>
      <c r="F237" s="98">
        <v>10</v>
      </c>
      <c r="G237" s="145" t="s">
        <v>657</v>
      </c>
    </row>
    <row r="238" spans="1:7" ht="36">
      <c r="A238" s="95" t="s">
        <v>593</v>
      </c>
      <c r="B238" s="70">
        <v>89731</v>
      </c>
      <c r="C238" s="70" t="s">
        <v>172</v>
      </c>
      <c r="D238" s="105" t="s">
        <v>139</v>
      </c>
      <c r="E238" s="70" t="s">
        <v>8</v>
      </c>
      <c r="F238" s="98">
        <v>11</v>
      </c>
      <c r="G238" s="145" t="s">
        <v>657</v>
      </c>
    </row>
    <row r="239" spans="1:7" ht="36">
      <c r="A239" s="95" t="s">
        <v>594</v>
      </c>
      <c r="B239" s="70">
        <v>89732</v>
      </c>
      <c r="C239" s="70" t="s">
        <v>172</v>
      </c>
      <c r="D239" s="105" t="s">
        <v>140</v>
      </c>
      <c r="E239" s="70" t="s">
        <v>8</v>
      </c>
      <c r="F239" s="98">
        <v>35</v>
      </c>
      <c r="G239" s="145" t="s">
        <v>657</v>
      </c>
    </row>
    <row r="240" spans="1:7" ht="36">
      <c r="A240" s="95" t="s">
        <v>595</v>
      </c>
      <c r="B240" s="70">
        <v>89739</v>
      </c>
      <c r="C240" s="70" t="s">
        <v>172</v>
      </c>
      <c r="D240" s="105" t="s">
        <v>141</v>
      </c>
      <c r="E240" s="70" t="s">
        <v>8</v>
      </c>
      <c r="F240" s="98">
        <v>3</v>
      </c>
      <c r="G240" s="145" t="s">
        <v>657</v>
      </c>
    </row>
    <row r="241" spans="1:7" ht="36">
      <c r="A241" s="95" t="s">
        <v>596</v>
      </c>
      <c r="B241" s="70">
        <v>89744</v>
      </c>
      <c r="C241" s="70" t="s">
        <v>172</v>
      </c>
      <c r="D241" s="105" t="s">
        <v>142</v>
      </c>
      <c r="E241" s="70" t="s">
        <v>8</v>
      </c>
      <c r="F241" s="98">
        <v>7</v>
      </c>
      <c r="G241" s="145" t="s">
        <v>657</v>
      </c>
    </row>
    <row r="242" spans="1:7" ht="36">
      <c r="A242" s="95" t="s">
        <v>597</v>
      </c>
      <c r="B242" s="70">
        <v>89746</v>
      </c>
      <c r="C242" s="70" t="s">
        <v>172</v>
      </c>
      <c r="D242" s="105" t="s">
        <v>143</v>
      </c>
      <c r="E242" s="70" t="s">
        <v>8</v>
      </c>
      <c r="F242" s="98">
        <v>14</v>
      </c>
      <c r="G242" s="145" t="s">
        <v>657</v>
      </c>
    </row>
    <row r="243" spans="1:7" ht="36">
      <c r="A243" s="95" t="s">
        <v>598</v>
      </c>
      <c r="B243" s="70">
        <v>89785</v>
      </c>
      <c r="C243" s="70" t="s">
        <v>172</v>
      </c>
      <c r="D243" s="105" t="s">
        <v>146</v>
      </c>
      <c r="E243" s="70" t="s">
        <v>8</v>
      </c>
      <c r="F243" s="98">
        <v>5</v>
      </c>
      <c r="G243" s="145" t="s">
        <v>657</v>
      </c>
    </row>
    <row r="244" spans="1:7" ht="36">
      <c r="A244" s="95" t="s">
        <v>599</v>
      </c>
      <c r="B244" s="70">
        <v>89795</v>
      </c>
      <c r="C244" s="70" t="s">
        <v>172</v>
      </c>
      <c r="D244" s="105" t="s">
        <v>148</v>
      </c>
      <c r="E244" s="70" t="s">
        <v>8</v>
      </c>
      <c r="F244" s="98">
        <v>1</v>
      </c>
      <c r="G244" s="145" t="s">
        <v>657</v>
      </c>
    </row>
    <row r="245" spans="1:7" ht="36">
      <c r="A245" s="95" t="s">
        <v>600</v>
      </c>
      <c r="B245" s="70">
        <v>89797</v>
      </c>
      <c r="C245" s="70" t="s">
        <v>172</v>
      </c>
      <c r="D245" s="105" t="s">
        <v>149</v>
      </c>
      <c r="E245" s="70" t="s">
        <v>8</v>
      </c>
      <c r="F245" s="98">
        <v>4</v>
      </c>
      <c r="G245" s="145" t="s">
        <v>657</v>
      </c>
    </row>
    <row r="246" spans="1:7" ht="36">
      <c r="A246" s="95" t="s">
        <v>601</v>
      </c>
      <c r="B246" s="70">
        <v>104343</v>
      </c>
      <c r="C246" s="70" t="s">
        <v>172</v>
      </c>
      <c r="D246" s="105" t="s">
        <v>156</v>
      </c>
      <c r="E246" s="70" t="s">
        <v>8</v>
      </c>
      <c r="F246" s="98">
        <v>2</v>
      </c>
      <c r="G246" s="145" t="s">
        <v>657</v>
      </c>
    </row>
    <row r="247" spans="1:7" ht="36">
      <c r="A247" s="95" t="s">
        <v>602</v>
      </c>
      <c r="B247" s="70">
        <v>104345</v>
      </c>
      <c r="C247" s="70" t="s">
        <v>172</v>
      </c>
      <c r="D247" s="105" t="s">
        <v>157</v>
      </c>
      <c r="E247" s="70" t="s">
        <v>8</v>
      </c>
      <c r="F247" s="98">
        <v>7</v>
      </c>
      <c r="G247" s="145" t="s">
        <v>657</v>
      </c>
    </row>
    <row r="248" spans="1:7" ht="36">
      <c r="A248" s="95" t="s">
        <v>603</v>
      </c>
      <c r="B248" s="70">
        <v>89801</v>
      </c>
      <c r="C248" s="70" t="s">
        <v>172</v>
      </c>
      <c r="D248" s="105" t="s">
        <v>150</v>
      </c>
      <c r="E248" s="70" t="s">
        <v>8</v>
      </c>
      <c r="F248" s="98">
        <v>11</v>
      </c>
      <c r="G248" s="145" t="s">
        <v>657</v>
      </c>
    </row>
    <row r="249" spans="1:7" ht="36">
      <c r="A249" s="95" t="s">
        <v>604</v>
      </c>
      <c r="B249" s="70">
        <v>89802</v>
      </c>
      <c r="C249" s="70" t="s">
        <v>172</v>
      </c>
      <c r="D249" s="105" t="s">
        <v>151</v>
      </c>
      <c r="E249" s="70" t="s">
        <v>8</v>
      </c>
      <c r="F249" s="98">
        <v>2</v>
      </c>
      <c r="G249" s="145" t="s">
        <v>657</v>
      </c>
    </row>
    <row r="250" spans="1:7" ht="36">
      <c r="A250" s="95" t="s">
        <v>605</v>
      </c>
      <c r="B250" s="70">
        <v>89590</v>
      </c>
      <c r="C250" s="70" t="s">
        <v>172</v>
      </c>
      <c r="D250" s="105" t="s">
        <v>136</v>
      </c>
      <c r="E250" s="70" t="s">
        <v>8</v>
      </c>
      <c r="F250" s="98">
        <v>4</v>
      </c>
      <c r="G250" s="145" t="s">
        <v>657</v>
      </c>
    </row>
    <row r="251" spans="1:7" ht="24">
      <c r="A251" s="95" t="s">
        <v>606</v>
      </c>
      <c r="B251" s="70">
        <v>95674</v>
      </c>
      <c r="C251" s="70" t="s">
        <v>172</v>
      </c>
      <c r="D251" s="105" t="s">
        <v>506</v>
      </c>
      <c r="E251" s="70" t="s">
        <v>8</v>
      </c>
      <c r="F251" s="98">
        <v>1</v>
      </c>
      <c r="G251" s="145" t="s">
        <v>657</v>
      </c>
    </row>
    <row r="252" spans="1:7" ht="24">
      <c r="A252" s="95" t="s">
        <v>607</v>
      </c>
      <c r="B252" s="70">
        <v>94795</v>
      </c>
      <c r="C252" s="70" t="s">
        <v>172</v>
      </c>
      <c r="D252" s="105" t="s">
        <v>76</v>
      </c>
      <c r="E252" s="70" t="s">
        <v>8</v>
      </c>
      <c r="F252" s="98">
        <v>1</v>
      </c>
      <c r="G252" s="145" t="s">
        <v>657</v>
      </c>
    </row>
    <row r="253" spans="1:7" ht="24">
      <c r="A253" s="95" t="s">
        <v>608</v>
      </c>
      <c r="B253" s="70">
        <v>89358</v>
      </c>
      <c r="C253" s="70" t="s">
        <v>172</v>
      </c>
      <c r="D253" s="105" t="s">
        <v>123</v>
      </c>
      <c r="E253" s="70" t="s">
        <v>8</v>
      </c>
      <c r="F253" s="98">
        <v>14</v>
      </c>
      <c r="G253" s="145" t="s">
        <v>657</v>
      </c>
    </row>
    <row r="254" spans="1:7" ht="24">
      <c r="A254" s="95" t="s">
        <v>609</v>
      </c>
      <c r="B254" s="70" t="s">
        <v>611</v>
      </c>
      <c r="C254" s="70" t="s">
        <v>614</v>
      </c>
      <c r="D254" s="105" t="s">
        <v>616</v>
      </c>
      <c r="E254" s="70" t="s">
        <v>8</v>
      </c>
      <c r="F254" s="98">
        <v>1</v>
      </c>
      <c r="G254" s="145" t="s">
        <v>657</v>
      </c>
    </row>
    <row r="255" spans="1:7" ht="36">
      <c r="A255" s="95" t="s">
        <v>610</v>
      </c>
      <c r="B255" s="70">
        <v>89374</v>
      </c>
      <c r="C255" s="70" t="s">
        <v>172</v>
      </c>
      <c r="D255" s="105" t="s">
        <v>127</v>
      </c>
      <c r="E255" s="70" t="s">
        <v>8</v>
      </c>
      <c r="F255" s="98">
        <v>2</v>
      </c>
      <c r="G255" s="145" t="s">
        <v>657</v>
      </c>
    </row>
    <row r="256" spans="1:7" ht="36">
      <c r="A256" s="95" t="s">
        <v>620</v>
      </c>
      <c r="B256" s="70">
        <v>89383</v>
      </c>
      <c r="C256" s="70" t="s">
        <v>172</v>
      </c>
      <c r="D256" s="105" t="s">
        <v>129</v>
      </c>
      <c r="E256" s="70" t="s">
        <v>8</v>
      </c>
      <c r="F256" s="98">
        <v>44</v>
      </c>
      <c r="G256" s="145" t="s">
        <v>657</v>
      </c>
    </row>
    <row r="257" spans="1:7" ht="36">
      <c r="A257" s="95" t="s">
        <v>621</v>
      </c>
      <c r="B257" s="70">
        <v>89391</v>
      </c>
      <c r="C257" s="70" t="s">
        <v>172</v>
      </c>
      <c r="D257" s="105" t="s">
        <v>130</v>
      </c>
      <c r="E257" s="70" t="s">
        <v>8</v>
      </c>
      <c r="F257" s="98">
        <v>4</v>
      </c>
      <c r="G257" s="145" t="s">
        <v>657</v>
      </c>
    </row>
    <row r="258" spans="1:7" ht="36">
      <c r="A258" s="95" t="s">
        <v>622</v>
      </c>
      <c r="B258" s="70">
        <v>94662</v>
      </c>
      <c r="C258" s="70" t="s">
        <v>172</v>
      </c>
      <c r="D258" s="105" t="s">
        <v>591</v>
      </c>
      <c r="E258" s="70" t="s">
        <v>8</v>
      </c>
      <c r="F258" s="98">
        <v>6</v>
      </c>
      <c r="G258" s="145" t="s">
        <v>657</v>
      </c>
    </row>
    <row r="259" spans="1:7" ht="36">
      <c r="A259" s="95" t="s">
        <v>623</v>
      </c>
      <c r="B259" s="70">
        <v>89380</v>
      </c>
      <c r="C259" s="70" t="s">
        <v>172</v>
      </c>
      <c r="D259" s="105" t="s">
        <v>128</v>
      </c>
      <c r="E259" s="70" t="s">
        <v>8</v>
      </c>
      <c r="F259" s="98">
        <v>21</v>
      </c>
      <c r="G259" s="145" t="s">
        <v>657</v>
      </c>
    </row>
    <row r="260" spans="1:7" ht="24">
      <c r="A260" s="95" t="s">
        <v>624</v>
      </c>
      <c r="B260" s="70">
        <v>103967</v>
      </c>
      <c r="C260" s="70" t="s">
        <v>172</v>
      </c>
      <c r="D260" s="105" t="s">
        <v>153</v>
      </c>
      <c r="E260" s="70" t="s">
        <v>8</v>
      </c>
      <c r="F260" s="98">
        <v>8</v>
      </c>
      <c r="G260" s="145" t="s">
        <v>657</v>
      </c>
    </row>
    <row r="261" spans="1:7" ht="24">
      <c r="A261" s="95" t="s">
        <v>625</v>
      </c>
      <c r="B261" s="70">
        <v>89362</v>
      </c>
      <c r="C261" s="70" t="s">
        <v>172</v>
      </c>
      <c r="D261" s="105" t="s">
        <v>124</v>
      </c>
      <c r="E261" s="70" t="s">
        <v>8</v>
      </c>
      <c r="F261" s="98">
        <v>37</v>
      </c>
      <c r="G261" s="145" t="s">
        <v>657</v>
      </c>
    </row>
    <row r="262" spans="1:7" ht="24">
      <c r="A262" s="95" t="s">
        <v>626</v>
      </c>
      <c r="B262" s="70">
        <v>89367</v>
      </c>
      <c r="C262" s="70" t="s">
        <v>172</v>
      </c>
      <c r="D262" s="105" t="s">
        <v>126</v>
      </c>
      <c r="E262" s="70" t="s">
        <v>8</v>
      </c>
      <c r="F262" s="98">
        <v>31</v>
      </c>
      <c r="G262" s="145" t="s">
        <v>657</v>
      </c>
    </row>
    <row r="263" spans="1:7" ht="24">
      <c r="A263" s="95" t="s">
        <v>627</v>
      </c>
      <c r="B263" s="70">
        <v>89501</v>
      </c>
      <c r="C263" s="70" t="s">
        <v>172</v>
      </c>
      <c r="D263" s="105" t="s">
        <v>135</v>
      </c>
      <c r="E263" s="70" t="s">
        <v>8</v>
      </c>
      <c r="F263" s="98">
        <v>7</v>
      </c>
      <c r="G263" s="145" t="s">
        <v>657</v>
      </c>
    </row>
    <row r="264" spans="1:7" ht="36">
      <c r="A264" s="95" t="s">
        <v>628</v>
      </c>
      <c r="B264" s="70">
        <v>104003</v>
      </c>
      <c r="C264" s="70" t="s">
        <v>172</v>
      </c>
      <c r="D264" s="105" t="s">
        <v>154</v>
      </c>
      <c r="E264" s="70" t="s">
        <v>8</v>
      </c>
      <c r="F264" s="98">
        <v>9</v>
      </c>
      <c r="G264" s="145" t="s">
        <v>657</v>
      </c>
    </row>
    <row r="265" spans="1:7" ht="24">
      <c r="A265" s="95" t="s">
        <v>629</v>
      </c>
      <c r="B265" s="70">
        <v>89445</v>
      </c>
      <c r="C265" s="70" t="s">
        <v>172</v>
      </c>
      <c r="D265" s="105" t="s">
        <v>134</v>
      </c>
      <c r="E265" s="70" t="s">
        <v>8</v>
      </c>
      <c r="F265" s="98">
        <v>1</v>
      </c>
      <c r="G265" s="145" t="s">
        <v>657</v>
      </c>
    </row>
    <row r="266" spans="1:7" ht="24">
      <c r="A266" s="95" t="s">
        <v>630</v>
      </c>
      <c r="B266" s="70">
        <v>89440</v>
      </c>
      <c r="C266" s="70" t="s">
        <v>172</v>
      </c>
      <c r="D266" s="105" t="s">
        <v>132</v>
      </c>
      <c r="E266" s="70" t="s">
        <v>8</v>
      </c>
      <c r="F266" s="98">
        <v>17</v>
      </c>
      <c r="G266" s="145" t="s">
        <v>657</v>
      </c>
    </row>
    <row r="267" spans="1:7" ht="24">
      <c r="A267" s="95" t="s">
        <v>631</v>
      </c>
      <c r="B267" s="70">
        <v>89443</v>
      </c>
      <c r="C267" s="70" t="s">
        <v>172</v>
      </c>
      <c r="D267" s="105" t="s">
        <v>133</v>
      </c>
      <c r="E267" s="70" t="s">
        <v>8</v>
      </c>
      <c r="F267" s="98">
        <v>6</v>
      </c>
      <c r="G267" s="145" t="s">
        <v>657</v>
      </c>
    </row>
    <row r="268" spans="1:7" ht="24">
      <c r="A268" s="95" t="s">
        <v>632</v>
      </c>
      <c r="B268" s="70">
        <v>104004</v>
      </c>
      <c r="C268" s="70" t="s">
        <v>172</v>
      </c>
      <c r="D268" s="105" t="s">
        <v>155</v>
      </c>
      <c r="E268" s="70" t="s">
        <v>8</v>
      </c>
      <c r="F268" s="98">
        <v>15</v>
      </c>
      <c r="G268" s="145" t="s">
        <v>657</v>
      </c>
    </row>
    <row r="269" spans="1:7" ht="36">
      <c r="A269" s="95" t="s">
        <v>633</v>
      </c>
      <c r="B269" s="70">
        <v>89366</v>
      </c>
      <c r="C269" s="70" t="s">
        <v>172</v>
      </c>
      <c r="D269" s="105" t="s">
        <v>125</v>
      </c>
      <c r="E269" s="70" t="s">
        <v>8</v>
      </c>
      <c r="F269" s="98">
        <v>1</v>
      </c>
      <c r="G269" s="145" t="s">
        <v>657</v>
      </c>
    </row>
    <row r="270" spans="1:7" ht="36">
      <c r="A270" s="95" t="s">
        <v>634</v>
      </c>
      <c r="B270" s="70">
        <v>89396</v>
      </c>
      <c r="C270" s="70" t="s">
        <v>172</v>
      </c>
      <c r="D270" s="105" t="s">
        <v>131</v>
      </c>
      <c r="E270" s="70" t="s">
        <v>8</v>
      </c>
      <c r="F270" s="98">
        <v>1</v>
      </c>
      <c r="G270" s="145" t="s">
        <v>657</v>
      </c>
    </row>
    <row r="271" spans="1:7" ht="36">
      <c r="A271" s="95" t="s">
        <v>635</v>
      </c>
      <c r="B271" s="70">
        <v>90373</v>
      </c>
      <c r="C271" s="70" t="s">
        <v>172</v>
      </c>
      <c r="D271" s="105" t="s">
        <v>152</v>
      </c>
      <c r="E271" s="70" t="s">
        <v>8</v>
      </c>
      <c r="F271" s="98">
        <v>30</v>
      </c>
      <c r="G271" s="145" t="s">
        <v>657</v>
      </c>
    </row>
    <row r="272" spans="1:7" ht="36">
      <c r="A272" s="95" t="s">
        <v>636</v>
      </c>
      <c r="B272" s="70">
        <v>94783</v>
      </c>
      <c r="C272" s="70" t="s">
        <v>172</v>
      </c>
      <c r="D272" s="105" t="s">
        <v>589</v>
      </c>
      <c r="E272" s="70" t="s">
        <v>8</v>
      </c>
      <c r="F272" s="98">
        <v>1</v>
      </c>
      <c r="G272" s="145" t="s">
        <v>657</v>
      </c>
    </row>
    <row r="273" spans="1:7" ht="36">
      <c r="A273" s="95" t="s">
        <v>637</v>
      </c>
      <c r="B273" s="70">
        <v>94704</v>
      </c>
      <c r="C273" s="70" t="s">
        <v>172</v>
      </c>
      <c r="D273" s="105" t="s">
        <v>507</v>
      </c>
      <c r="E273" s="70" t="s">
        <v>8</v>
      </c>
      <c r="F273" s="98">
        <v>3</v>
      </c>
      <c r="G273" s="145" t="s">
        <v>657</v>
      </c>
    </row>
    <row r="274" spans="1:7" ht="36">
      <c r="A274" s="95" t="s">
        <v>638</v>
      </c>
      <c r="B274" s="70">
        <v>94706</v>
      </c>
      <c r="C274" s="70" t="s">
        <v>172</v>
      </c>
      <c r="D274" s="105" t="s">
        <v>508</v>
      </c>
      <c r="E274" s="70" t="s">
        <v>8</v>
      </c>
      <c r="F274" s="98">
        <v>4</v>
      </c>
      <c r="G274" s="145" t="s">
        <v>657</v>
      </c>
    </row>
    <row r="275" spans="1:7">
      <c r="A275" s="52">
        <v>15</v>
      </c>
      <c r="B275" s="45"/>
      <c r="C275" s="45"/>
      <c r="D275" s="104" t="s">
        <v>357</v>
      </c>
      <c r="E275" s="45"/>
      <c r="F275" s="97"/>
      <c r="G275" s="146"/>
    </row>
    <row r="276" spans="1:7">
      <c r="A276" s="52" t="s">
        <v>217</v>
      </c>
      <c r="B276" s="45"/>
      <c r="C276" s="45"/>
      <c r="D276" s="104" t="s">
        <v>358</v>
      </c>
      <c r="E276" s="45"/>
      <c r="F276" s="97"/>
      <c r="G276" s="146"/>
    </row>
    <row r="277" spans="1:7" ht="36">
      <c r="A277" s="95" t="s">
        <v>359</v>
      </c>
      <c r="B277" s="70">
        <v>101882</v>
      </c>
      <c r="C277" s="70" t="s">
        <v>172</v>
      </c>
      <c r="D277" s="105" t="s">
        <v>42</v>
      </c>
      <c r="E277" s="70" t="s">
        <v>8</v>
      </c>
      <c r="F277" s="98">
        <v>1</v>
      </c>
      <c r="G277" s="145" t="s">
        <v>657</v>
      </c>
    </row>
    <row r="278" spans="1:7" ht="36">
      <c r="A278" s="95" t="s">
        <v>360</v>
      </c>
      <c r="B278" s="70">
        <v>101881</v>
      </c>
      <c r="C278" s="70" t="s">
        <v>172</v>
      </c>
      <c r="D278" s="105" t="s">
        <v>41</v>
      </c>
      <c r="E278" s="70" t="s">
        <v>8</v>
      </c>
      <c r="F278" s="98">
        <v>1</v>
      </c>
      <c r="G278" s="145" t="s">
        <v>657</v>
      </c>
    </row>
    <row r="279" spans="1:7">
      <c r="A279" s="52" t="s">
        <v>361</v>
      </c>
      <c r="B279" s="45"/>
      <c r="C279" s="45"/>
      <c r="D279" s="104" t="s">
        <v>362</v>
      </c>
      <c r="E279" s="45"/>
      <c r="F279" s="97"/>
      <c r="G279" s="146"/>
    </row>
    <row r="280" spans="1:7" ht="24">
      <c r="A280" s="95" t="s">
        <v>363</v>
      </c>
      <c r="B280" s="70">
        <v>91939</v>
      </c>
      <c r="C280" s="70" t="s">
        <v>172</v>
      </c>
      <c r="D280" s="105" t="s">
        <v>509</v>
      </c>
      <c r="E280" s="70" t="s">
        <v>8</v>
      </c>
      <c r="F280" s="98">
        <v>19</v>
      </c>
      <c r="G280" s="145" t="s">
        <v>657</v>
      </c>
    </row>
    <row r="281" spans="1:7" ht="24">
      <c r="A281" s="95" t="s">
        <v>364</v>
      </c>
      <c r="B281" s="70">
        <v>91940</v>
      </c>
      <c r="C281" s="70" t="s">
        <v>172</v>
      </c>
      <c r="D281" s="105" t="s">
        <v>510</v>
      </c>
      <c r="E281" s="70" t="s">
        <v>8</v>
      </c>
      <c r="F281" s="98">
        <v>81</v>
      </c>
      <c r="G281" s="145" t="s">
        <v>657</v>
      </c>
    </row>
    <row r="282" spans="1:7" ht="24">
      <c r="A282" s="95" t="s">
        <v>365</v>
      </c>
      <c r="B282" s="70">
        <v>91941</v>
      </c>
      <c r="C282" s="70" t="s">
        <v>172</v>
      </c>
      <c r="D282" s="105" t="s">
        <v>511</v>
      </c>
      <c r="E282" s="70" t="s">
        <v>8</v>
      </c>
      <c r="F282" s="98">
        <v>17</v>
      </c>
      <c r="G282" s="145" t="s">
        <v>657</v>
      </c>
    </row>
    <row r="283" spans="1:7" ht="24">
      <c r="A283" s="95" t="s">
        <v>366</v>
      </c>
      <c r="B283" s="70">
        <v>91937</v>
      </c>
      <c r="C283" s="70" t="s">
        <v>172</v>
      </c>
      <c r="D283" s="105" t="s">
        <v>646</v>
      </c>
      <c r="E283" s="70" t="s">
        <v>8</v>
      </c>
      <c r="F283" s="98">
        <v>44</v>
      </c>
      <c r="G283" s="145" t="s">
        <v>657</v>
      </c>
    </row>
    <row r="284" spans="1:7" ht="24">
      <c r="A284" s="95" t="s">
        <v>367</v>
      </c>
      <c r="B284" s="70" t="s">
        <v>647</v>
      </c>
      <c r="C284" s="70" t="s">
        <v>614</v>
      </c>
      <c r="D284" s="105" t="s">
        <v>648</v>
      </c>
      <c r="E284" s="70" t="s">
        <v>8</v>
      </c>
      <c r="F284" s="98">
        <v>1</v>
      </c>
      <c r="G284" s="145" t="s">
        <v>657</v>
      </c>
    </row>
    <row r="285" spans="1:7">
      <c r="A285" s="52" t="s">
        <v>368</v>
      </c>
      <c r="B285" s="45"/>
      <c r="C285" s="45"/>
      <c r="D285" s="104" t="s">
        <v>369</v>
      </c>
      <c r="E285" s="45"/>
      <c r="F285" s="97"/>
      <c r="G285" s="146"/>
    </row>
    <row r="286" spans="1:7" ht="36">
      <c r="A286" s="95" t="s">
        <v>370</v>
      </c>
      <c r="B286" s="70">
        <v>91834</v>
      </c>
      <c r="C286" s="70" t="s">
        <v>172</v>
      </c>
      <c r="D286" s="105" t="s">
        <v>640</v>
      </c>
      <c r="E286" s="70" t="s">
        <v>9</v>
      </c>
      <c r="F286" s="98">
        <v>740</v>
      </c>
      <c r="G286" s="145" t="s">
        <v>657</v>
      </c>
    </row>
    <row r="287" spans="1:7" ht="36">
      <c r="A287" s="95" t="s">
        <v>371</v>
      </c>
      <c r="B287" s="70">
        <v>97667</v>
      </c>
      <c r="C287" s="70" t="s">
        <v>172</v>
      </c>
      <c r="D287" s="105" t="s">
        <v>32</v>
      </c>
      <c r="E287" s="70" t="s">
        <v>9</v>
      </c>
      <c r="F287" s="98">
        <v>35</v>
      </c>
      <c r="G287" s="145" t="s">
        <v>657</v>
      </c>
    </row>
    <row r="288" spans="1:7">
      <c r="A288" s="52" t="s">
        <v>372</v>
      </c>
      <c r="B288" s="45"/>
      <c r="C288" s="45"/>
      <c r="D288" s="104" t="s">
        <v>373</v>
      </c>
      <c r="E288" s="45"/>
      <c r="F288" s="97"/>
      <c r="G288" s="146"/>
    </row>
    <row r="289" spans="1:7" ht="24">
      <c r="A289" s="95" t="s">
        <v>374</v>
      </c>
      <c r="B289" s="70">
        <v>93653</v>
      </c>
      <c r="C289" s="70" t="s">
        <v>172</v>
      </c>
      <c r="D289" s="105" t="s">
        <v>36</v>
      </c>
      <c r="E289" s="70" t="s">
        <v>8</v>
      </c>
      <c r="F289" s="98">
        <v>12</v>
      </c>
      <c r="G289" s="145" t="s">
        <v>657</v>
      </c>
    </row>
    <row r="290" spans="1:7" ht="24">
      <c r="A290" s="95" t="s">
        <v>375</v>
      </c>
      <c r="B290" s="70">
        <v>93654</v>
      </c>
      <c r="C290" s="70" t="s">
        <v>172</v>
      </c>
      <c r="D290" s="105" t="s">
        <v>37</v>
      </c>
      <c r="E290" s="70" t="s">
        <v>8</v>
      </c>
      <c r="F290" s="98">
        <v>1</v>
      </c>
      <c r="G290" s="145" t="s">
        <v>657</v>
      </c>
    </row>
    <row r="291" spans="1:7" ht="24">
      <c r="A291" s="95" t="s">
        <v>376</v>
      </c>
      <c r="B291" s="70">
        <v>93661</v>
      </c>
      <c r="C291" s="70" t="s">
        <v>172</v>
      </c>
      <c r="D291" s="105" t="s">
        <v>38</v>
      </c>
      <c r="E291" s="70" t="s">
        <v>8</v>
      </c>
      <c r="F291" s="98">
        <v>12</v>
      </c>
      <c r="G291" s="145" t="s">
        <v>657</v>
      </c>
    </row>
    <row r="292" spans="1:7" ht="24">
      <c r="A292" s="95" t="s">
        <v>377</v>
      </c>
      <c r="B292" s="70">
        <v>93662</v>
      </c>
      <c r="C292" s="70" t="s">
        <v>172</v>
      </c>
      <c r="D292" s="105" t="s">
        <v>39</v>
      </c>
      <c r="E292" s="70" t="s">
        <v>8</v>
      </c>
      <c r="F292" s="98">
        <v>7</v>
      </c>
      <c r="G292" s="145" t="s">
        <v>657</v>
      </c>
    </row>
    <row r="293" spans="1:7" ht="24">
      <c r="A293" s="95" t="s">
        <v>378</v>
      </c>
      <c r="B293" s="70">
        <v>101894</v>
      </c>
      <c r="C293" s="70" t="s">
        <v>172</v>
      </c>
      <c r="D293" s="105" t="s">
        <v>43</v>
      </c>
      <c r="E293" s="70" t="s">
        <v>8</v>
      </c>
      <c r="F293" s="98">
        <v>1</v>
      </c>
      <c r="G293" s="145" t="s">
        <v>657</v>
      </c>
    </row>
    <row r="294" spans="1:7" ht="24">
      <c r="A294" s="95" t="s">
        <v>379</v>
      </c>
      <c r="B294" s="70">
        <v>101895</v>
      </c>
      <c r="C294" s="70" t="s">
        <v>172</v>
      </c>
      <c r="D294" s="105" t="s">
        <v>44</v>
      </c>
      <c r="E294" s="70" t="s">
        <v>8</v>
      </c>
      <c r="F294" s="98">
        <v>1</v>
      </c>
      <c r="G294" s="145" t="s">
        <v>657</v>
      </c>
    </row>
    <row r="295" spans="1:7" ht="24">
      <c r="A295" s="95" t="s">
        <v>380</v>
      </c>
      <c r="B295" s="70">
        <v>39468</v>
      </c>
      <c r="C295" s="70" t="s">
        <v>172</v>
      </c>
      <c r="D295" s="105" t="s">
        <v>512</v>
      </c>
      <c r="E295" s="70" t="s">
        <v>8</v>
      </c>
      <c r="F295" s="98">
        <v>1</v>
      </c>
      <c r="G295" s="145" t="s">
        <v>657</v>
      </c>
    </row>
    <row r="296" spans="1:7">
      <c r="A296" s="52" t="s">
        <v>381</v>
      </c>
      <c r="B296" s="45"/>
      <c r="C296" s="45"/>
      <c r="D296" s="104" t="s">
        <v>382</v>
      </c>
      <c r="E296" s="45"/>
      <c r="F296" s="97"/>
      <c r="G296" s="146"/>
    </row>
    <row r="297" spans="1:7" ht="24">
      <c r="A297" s="95" t="s">
        <v>383</v>
      </c>
      <c r="B297" s="70">
        <v>91924</v>
      </c>
      <c r="C297" s="70" t="s">
        <v>172</v>
      </c>
      <c r="D297" s="105" t="s">
        <v>653</v>
      </c>
      <c r="E297" s="70" t="s">
        <v>9</v>
      </c>
      <c r="F297" s="98">
        <v>567.9</v>
      </c>
      <c r="G297" s="145" t="s">
        <v>657</v>
      </c>
    </row>
    <row r="298" spans="1:7" ht="24">
      <c r="A298" s="95" t="s">
        <v>384</v>
      </c>
      <c r="B298" s="70">
        <v>91926</v>
      </c>
      <c r="C298" s="70" t="s">
        <v>172</v>
      </c>
      <c r="D298" s="105" t="s">
        <v>513</v>
      </c>
      <c r="E298" s="70" t="s">
        <v>9</v>
      </c>
      <c r="F298" s="98">
        <v>1046</v>
      </c>
      <c r="G298" s="145" t="s">
        <v>657</v>
      </c>
    </row>
    <row r="299" spans="1:7" ht="24">
      <c r="A299" s="95" t="s">
        <v>385</v>
      </c>
      <c r="B299" s="70">
        <v>91928</v>
      </c>
      <c r="C299" s="70" t="s">
        <v>172</v>
      </c>
      <c r="D299" s="105" t="s">
        <v>206</v>
      </c>
      <c r="E299" s="70" t="s">
        <v>9</v>
      </c>
      <c r="F299" s="98">
        <v>764</v>
      </c>
      <c r="G299" s="145" t="s">
        <v>657</v>
      </c>
    </row>
    <row r="300" spans="1:7" ht="24">
      <c r="A300" s="95" t="s">
        <v>386</v>
      </c>
      <c r="B300" s="70">
        <v>92982</v>
      </c>
      <c r="C300" s="70" t="s">
        <v>172</v>
      </c>
      <c r="D300" s="105" t="s">
        <v>514</v>
      </c>
      <c r="E300" s="70" t="s">
        <v>9</v>
      </c>
      <c r="F300" s="98">
        <v>2</v>
      </c>
      <c r="G300" s="145" t="s">
        <v>657</v>
      </c>
    </row>
    <row r="301" spans="1:7" ht="36">
      <c r="A301" s="95" t="s">
        <v>387</v>
      </c>
      <c r="B301" s="70">
        <v>92984</v>
      </c>
      <c r="C301" s="70" t="s">
        <v>172</v>
      </c>
      <c r="D301" s="105" t="s">
        <v>33</v>
      </c>
      <c r="E301" s="70" t="s">
        <v>9</v>
      </c>
      <c r="F301" s="98">
        <v>60</v>
      </c>
      <c r="G301" s="145" t="s">
        <v>657</v>
      </c>
    </row>
    <row r="302" spans="1:7" ht="36">
      <c r="A302" s="95" t="s">
        <v>388</v>
      </c>
      <c r="B302" s="70">
        <v>92986</v>
      </c>
      <c r="C302" s="70" t="s">
        <v>172</v>
      </c>
      <c r="D302" s="105" t="s">
        <v>34</v>
      </c>
      <c r="E302" s="70" t="s">
        <v>9</v>
      </c>
      <c r="F302" s="98">
        <v>5</v>
      </c>
      <c r="G302" s="145" t="s">
        <v>657</v>
      </c>
    </row>
    <row r="303" spans="1:7" ht="36">
      <c r="A303" s="95" t="s">
        <v>389</v>
      </c>
      <c r="B303" s="70">
        <v>92988</v>
      </c>
      <c r="C303" s="70" t="s">
        <v>172</v>
      </c>
      <c r="D303" s="105" t="s">
        <v>35</v>
      </c>
      <c r="E303" s="70" t="s">
        <v>9</v>
      </c>
      <c r="F303" s="98">
        <v>90</v>
      </c>
      <c r="G303" s="145" t="s">
        <v>657</v>
      </c>
    </row>
    <row r="304" spans="1:7">
      <c r="A304" s="52" t="s">
        <v>390</v>
      </c>
      <c r="B304" s="45"/>
      <c r="C304" s="45"/>
      <c r="D304" s="104" t="s">
        <v>391</v>
      </c>
      <c r="E304" s="45"/>
      <c r="F304" s="97"/>
      <c r="G304" s="146"/>
    </row>
    <row r="305" spans="1:7" ht="36">
      <c r="A305" s="95" t="s">
        <v>392</v>
      </c>
      <c r="B305" s="70" t="s">
        <v>651</v>
      </c>
      <c r="C305" s="70" t="s">
        <v>614</v>
      </c>
      <c r="D305" s="105" t="s">
        <v>652</v>
      </c>
      <c r="E305" s="70" t="s">
        <v>8</v>
      </c>
      <c r="F305" s="98">
        <v>1</v>
      </c>
      <c r="G305" s="145" t="s">
        <v>657</v>
      </c>
    </row>
    <row r="306" spans="1:7" ht="24">
      <c r="A306" s="95" t="s">
        <v>393</v>
      </c>
      <c r="B306" s="70">
        <v>97362</v>
      </c>
      <c r="C306" s="70" t="s">
        <v>172</v>
      </c>
      <c r="D306" s="105" t="s">
        <v>40</v>
      </c>
      <c r="E306" s="70" t="s">
        <v>8</v>
      </c>
      <c r="F306" s="98">
        <v>1</v>
      </c>
      <c r="G306" s="145" t="s">
        <v>657</v>
      </c>
    </row>
    <row r="307" spans="1:7">
      <c r="A307" s="52">
        <v>16</v>
      </c>
      <c r="B307" s="45"/>
      <c r="C307" s="45"/>
      <c r="D307" s="104" t="s">
        <v>394</v>
      </c>
      <c r="E307" s="45"/>
      <c r="F307" s="97"/>
      <c r="G307" s="146"/>
    </row>
    <row r="308" spans="1:7">
      <c r="A308" s="52" t="s">
        <v>218</v>
      </c>
      <c r="B308" s="45"/>
      <c r="C308" s="45"/>
      <c r="D308" s="104" t="s">
        <v>639</v>
      </c>
      <c r="E308" s="45"/>
      <c r="F308" s="97"/>
      <c r="G308" s="146"/>
    </row>
    <row r="309" spans="1:7" ht="24">
      <c r="A309" s="95" t="s">
        <v>395</v>
      </c>
      <c r="B309" s="70">
        <v>98305</v>
      </c>
      <c r="C309" s="70" t="s">
        <v>172</v>
      </c>
      <c r="D309" s="105" t="s">
        <v>117</v>
      </c>
      <c r="E309" s="70" t="s">
        <v>8</v>
      </c>
      <c r="F309" s="98">
        <v>1</v>
      </c>
      <c r="G309" s="145" t="s">
        <v>657</v>
      </c>
    </row>
    <row r="310" spans="1:7" ht="24">
      <c r="A310" s="95" t="s">
        <v>396</v>
      </c>
      <c r="B310" s="70">
        <v>98301</v>
      </c>
      <c r="C310" s="70" t="s">
        <v>172</v>
      </c>
      <c r="D310" s="105" t="s">
        <v>52</v>
      </c>
      <c r="E310" s="70" t="s">
        <v>8</v>
      </c>
      <c r="F310" s="98">
        <v>1</v>
      </c>
      <c r="G310" s="145" t="s">
        <v>657</v>
      </c>
    </row>
    <row r="311" spans="1:7" ht="36">
      <c r="A311" s="95" t="s">
        <v>397</v>
      </c>
      <c r="B311" s="70">
        <v>100561</v>
      </c>
      <c r="C311" s="70" t="s">
        <v>172</v>
      </c>
      <c r="D311" s="105" t="s">
        <v>48</v>
      </c>
      <c r="E311" s="70" t="s">
        <v>8</v>
      </c>
      <c r="F311" s="98">
        <v>1</v>
      </c>
      <c r="G311" s="145" t="s">
        <v>657</v>
      </c>
    </row>
    <row r="312" spans="1:7" ht="24">
      <c r="A312" s="95" t="s">
        <v>398</v>
      </c>
      <c r="B312" s="70" t="s">
        <v>644</v>
      </c>
      <c r="C312" s="70" t="s">
        <v>614</v>
      </c>
      <c r="D312" s="105" t="s">
        <v>645</v>
      </c>
      <c r="E312" s="70" t="s">
        <v>8</v>
      </c>
      <c r="F312" s="98">
        <v>2</v>
      </c>
      <c r="G312" s="145" t="s">
        <v>657</v>
      </c>
    </row>
    <row r="313" spans="1:7" ht="36">
      <c r="A313" s="95" t="s">
        <v>399</v>
      </c>
      <c r="B313" s="70">
        <v>101795</v>
      </c>
      <c r="C313" s="70" t="s">
        <v>172</v>
      </c>
      <c r="D313" s="105" t="s">
        <v>49</v>
      </c>
      <c r="E313" s="70" t="s">
        <v>8</v>
      </c>
      <c r="F313" s="98">
        <v>1</v>
      </c>
      <c r="G313" s="145" t="s">
        <v>657</v>
      </c>
    </row>
    <row r="314" spans="1:7" ht="24">
      <c r="A314" s="95" t="s">
        <v>401</v>
      </c>
      <c r="B314" s="70">
        <v>101798</v>
      </c>
      <c r="C314" s="70" t="s">
        <v>172</v>
      </c>
      <c r="D314" s="105" t="s">
        <v>50</v>
      </c>
      <c r="E314" s="70" t="s">
        <v>8</v>
      </c>
      <c r="F314" s="98">
        <v>1</v>
      </c>
      <c r="G314" s="145" t="s">
        <v>657</v>
      </c>
    </row>
    <row r="315" spans="1:7" ht="36">
      <c r="A315" s="95" t="s">
        <v>400</v>
      </c>
      <c r="B315" s="70">
        <v>91834</v>
      </c>
      <c r="C315" s="70" t="s">
        <v>172</v>
      </c>
      <c r="D315" s="105" t="s">
        <v>640</v>
      </c>
      <c r="E315" s="70" t="s">
        <v>9</v>
      </c>
      <c r="F315" s="98">
        <v>221</v>
      </c>
      <c r="G315" s="145" t="s">
        <v>657</v>
      </c>
    </row>
    <row r="316" spans="1:7" ht="36">
      <c r="A316" s="95" t="s">
        <v>402</v>
      </c>
      <c r="B316" s="70">
        <v>91836</v>
      </c>
      <c r="C316" s="70" t="s">
        <v>172</v>
      </c>
      <c r="D316" s="105" t="s">
        <v>641</v>
      </c>
      <c r="E316" s="70" t="s">
        <v>9</v>
      </c>
      <c r="F316" s="98">
        <v>22</v>
      </c>
      <c r="G316" s="145" t="s">
        <v>657</v>
      </c>
    </row>
    <row r="317" spans="1:7" ht="36">
      <c r="A317" s="95" t="s">
        <v>403</v>
      </c>
      <c r="B317" s="70" t="s">
        <v>642</v>
      </c>
      <c r="C317" s="70" t="s">
        <v>614</v>
      </c>
      <c r="D317" s="105" t="s">
        <v>643</v>
      </c>
      <c r="E317" s="70" t="s">
        <v>9</v>
      </c>
      <c r="F317" s="98">
        <v>17</v>
      </c>
      <c r="G317" s="145" t="s">
        <v>657</v>
      </c>
    </row>
    <row r="318" spans="1:7" ht="24">
      <c r="A318" s="95" t="s">
        <v>404</v>
      </c>
      <c r="B318" s="70">
        <v>98295</v>
      </c>
      <c r="C318" s="70" t="s">
        <v>172</v>
      </c>
      <c r="D318" s="105" t="s">
        <v>51</v>
      </c>
      <c r="E318" s="70" t="s">
        <v>9</v>
      </c>
      <c r="F318" s="98">
        <v>323.5</v>
      </c>
      <c r="G318" s="145" t="s">
        <v>657</v>
      </c>
    </row>
    <row r="319" spans="1:7" ht="36">
      <c r="A319" s="95" t="s">
        <v>405</v>
      </c>
      <c r="B319" s="70">
        <v>98280</v>
      </c>
      <c r="C319" s="70" t="s">
        <v>172</v>
      </c>
      <c r="D319" s="105" t="s">
        <v>46</v>
      </c>
      <c r="E319" s="70" t="s">
        <v>9</v>
      </c>
      <c r="F319" s="98">
        <v>36.5</v>
      </c>
      <c r="G319" s="145" t="s">
        <v>657</v>
      </c>
    </row>
    <row r="320" spans="1:7" ht="24">
      <c r="A320" s="95" t="s">
        <v>406</v>
      </c>
      <c r="B320" s="70">
        <v>98400</v>
      </c>
      <c r="C320" s="70" t="s">
        <v>172</v>
      </c>
      <c r="D320" s="105" t="s">
        <v>47</v>
      </c>
      <c r="E320" s="70" t="s">
        <v>9</v>
      </c>
      <c r="F320" s="98">
        <v>25</v>
      </c>
      <c r="G320" s="145" t="s">
        <v>657</v>
      </c>
    </row>
    <row r="321" spans="1:7" ht="24">
      <c r="A321" s="95" t="s">
        <v>407</v>
      </c>
      <c r="B321" s="70">
        <v>98307</v>
      </c>
      <c r="C321" s="70" t="s">
        <v>172</v>
      </c>
      <c r="D321" s="105" t="s">
        <v>53</v>
      </c>
      <c r="E321" s="70" t="s">
        <v>8</v>
      </c>
      <c r="F321" s="98">
        <v>18</v>
      </c>
      <c r="G321" s="145" t="s">
        <v>657</v>
      </c>
    </row>
    <row r="322" spans="1:7" ht="24">
      <c r="A322" s="95" t="s">
        <v>408</v>
      </c>
      <c r="B322" s="70">
        <v>91941</v>
      </c>
      <c r="C322" s="70" t="s">
        <v>172</v>
      </c>
      <c r="D322" s="105" t="s">
        <v>511</v>
      </c>
      <c r="E322" s="70" t="s">
        <v>8</v>
      </c>
      <c r="F322" s="98">
        <v>12</v>
      </c>
      <c r="G322" s="145" t="s">
        <v>657</v>
      </c>
    </row>
    <row r="323" spans="1:7" ht="24">
      <c r="A323" s="95" t="s">
        <v>409</v>
      </c>
      <c r="B323" s="70">
        <v>91939</v>
      </c>
      <c r="C323" s="70" t="s">
        <v>172</v>
      </c>
      <c r="D323" s="105" t="s">
        <v>509</v>
      </c>
      <c r="E323" s="70" t="s">
        <v>8</v>
      </c>
      <c r="F323" s="98">
        <v>7</v>
      </c>
      <c r="G323" s="145" t="s">
        <v>657</v>
      </c>
    </row>
    <row r="324" spans="1:7">
      <c r="A324" s="52" t="s">
        <v>219</v>
      </c>
      <c r="B324" s="45"/>
      <c r="C324" s="45"/>
      <c r="D324" s="104" t="s">
        <v>410</v>
      </c>
      <c r="E324" s="45"/>
      <c r="F324" s="97"/>
      <c r="G324" s="146"/>
    </row>
    <row r="325" spans="1:7" ht="24">
      <c r="A325" s="46" t="s">
        <v>411</v>
      </c>
      <c r="B325" s="47">
        <v>89356</v>
      </c>
      <c r="C325" s="47" t="s">
        <v>172</v>
      </c>
      <c r="D325" s="106" t="s">
        <v>503</v>
      </c>
      <c r="E325" s="47" t="s">
        <v>9</v>
      </c>
      <c r="F325" s="96">
        <v>63</v>
      </c>
      <c r="G325" s="145" t="s">
        <v>657</v>
      </c>
    </row>
    <row r="326" spans="1:7" ht="24">
      <c r="A326" s="46" t="s">
        <v>412</v>
      </c>
      <c r="B326" s="70">
        <v>89440</v>
      </c>
      <c r="C326" s="70" t="s">
        <v>172</v>
      </c>
      <c r="D326" s="105" t="s">
        <v>132</v>
      </c>
      <c r="E326" s="70" t="s">
        <v>8</v>
      </c>
      <c r="F326" s="98">
        <v>10</v>
      </c>
      <c r="G326" s="145" t="s">
        <v>657</v>
      </c>
    </row>
    <row r="327" spans="1:7" ht="24">
      <c r="A327" s="46" t="s">
        <v>413</v>
      </c>
      <c r="B327" s="70">
        <v>89362</v>
      </c>
      <c r="C327" s="70" t="s">
        <v>172</v>
      </c>
      <c r="D327" s="105" t="s">
        <v>124</v>
      </c>
      <c r="E327" s="70" t="s">
        <v>8</v>
      </c>
      <c r="F327" s="98">
        <v>27</v>
      </c>
      <c r="G327" s="145" t="s">
        <v>657</v>
      </c>
    </row>
    <row r="328" spans="1:7" ht="24">
      <c r="A328" s="46" t="s">
        <v>414</v>
      </c>
      <c r="B328" s="47">
        <v>103248</v>
      </c>
      <c r="C328" s="47" t="s">
        <v>172</v>
      </c>
      <c r="D328" s="106" t="s">
        <v>649</v>
      </c>
      <c r="E328" s="47" t="s">
        <v>8</v>
      </c>
      <c r="F328" s="96">
        <v>10</v>
      </c>
      <c r="G328" s="145" t="s">
        <v>657</v>
      </c>
    </row>
    <row r="329" spans="1:7" ht="24">
      <c r="A329" s="46" t="s">
        <v>415</v>
      </c>
      <c r="B329" s="47">
        <v>103253</v>
      </c>
      <c r="C329" s="47" t="s">
        <v>172</v>
      </c>
      <c r="D329" s="106" t="s">
        <v>650</v>
      </c>
      <c r="E329" s="47" t="s">
        <v>8</v>
      </c>
      <c r="F329" s="96">
        <v>4</v>
      </c>
      <c r="G329" s="145" t="s">
        <v>657</v>
      </c>
    </row>
    <row r="330" spans="1:7" ht="36">
      <c r="A330" s="46" t="s">
        <v>416</v>
      </c>
      <c r="B330" s="70">
        <v>103289</v>
      </c>
      <c r="C330" s="70" t="s">
        <v>172</v>
      </c>
      <c r="D330" s="105" t="s">
        <v>515</v>
      </c>
      <c r="E330" s="70" t="s">
        <v>9</v>
      </c>
      <c r="F330" s="98">
        <v>30</v>
      </c>
      <c r="G330" s="145" t="s">
        <v>657</v>
      </c>
    </row>
    <row r="331" spans="1:7" ht="36">
      <c r="A331" s="46" t="s">
        <v>417</v>
      </c>
      <c r="B331" s="70">
        <v>103290</v>
      </c>
      <c r="C331" s="70" t="s">
        <v>172</v>
      </c>
      <c r="D331" s="105" t="s">
        <v>516</v>
      </c>
      <c r="E331" s="70" t="s">
        <v>9</v>
      </c>
      <c r="F331" s="98">
        <v>11</v>
      </c>
      <c r="G331" s="145" t="s">
        <v>657</v>
      </c>
    </row>
    <row r="332" spans="1:7" ht="36">
      <c r="A332" s="46" t="s">
        <v>658</v>
      </c>
      <c r="B332" s="70">
        <v>103291</v>
      </c>
      <c r="C332" s="70" t="s">
        <v>172</v>
      </c>
      <c r="D332" s="105" t="s">
        <v>517</v>
      </c>
      <c r="E332" s="70" t="s">
        <v>9</v>
      </c>
      <c r="F332" s="98">
        <v>26</v>
      </c>
      <c r="G332" s="145" t="s">
        <v>657</v>
      </c>
    </row>
    <row r="333" spans="1:7" ht="36">
      <c r="A333" s="46" t="s">
        <v>659</v>
      </c>
      <c r="B333" s="70">
        <v>103292</v>
      </c>
      <c r="C333" s="70" t="s">
        <v>172</v>
      </c>
      <c r="D333" s="105" t="s">
        <v>518</v>
      </c>
      <c r="E333" s="70" t="s">
        <v>9</v>
      </c>
      <c r="F333" s="98">
        <v>17</v>
      </c>
      <c r="G333" s="145" t="s">
        <v>657</v>
      </c>
    </row>
    <row r="334" spans="1:7">
      <c r="A334" s="52">
        <v>17</v>
      </c>
      <c r="B334" s="45"/>
      <c r="C334" s="45"/>
      <c r="D334" s="104" t="s">
        <v>418</v>
      </c>
      <c r="E334" s="45"/>
      <c r="F334" s="97"/>
      <c r="G334" s="146"/>
    </row>
    <row r="335" spans="1:7">
      <c r="A335" s="52" t="s">
        <v>221</v>
      </c>
      <c r="B335" s="45"/>
      <c r="C335" s="45"/>
      <c r="D335" s="104" t="s">
        <v>419</v>
      </c>
      <c r="E335" s="45"/>
      <c r="F335" s="97"/>
      <c r="G335" s="146"/>
    </row>
    <row r="336" spans="1:7" ht="24">
      <c r="A336" s="46" t="s">
        <v>420</v>
      </c>
      <c r="B336" s="47">
        <v>86904</v>
      </c>
      <c r="C336" s="47" t="s">
        <v>172</v>
      </c>
      <c r="D336" s="105" t="s">
        <v>60</v>
      </c>
      <c r="E336" s="47" t="s">
        <v>8</v>
      </c>
      <c r="F336" s="96">
        <v>13</v>
      </c>
      <c r="G336" s="145" t="s">
        <v>657</v>
      </c>
    </row>
    <row r="337" spans="1:7" ht="36">
      <c r="A337" s="46" t="s">
        <v>421</v>
      </c>
      <c r="B337" s="47">
        <v>86938</v>
      </c>
      <c r="C337" s="47" t="s">
        <v>172</v>
      </c>
      <c r="D337" s="105" t="s">
        <v>64</v>
      </c>
      <c r="E337" s="47" t="s">
        <v>8</v>
      </c>
      <c r="F337" s="96">
        <v>3</v>
      </c>
      <c r="G337" s="145" t="s">
        <v>657</v>
      </c>
    </row>
    <row r="338" spans="1:7" ht="48">
      <c r="A338" s="46" t="s">
        <v>422</v>
      </c>
      <c r="B338" s="47">
        <v>86920</v>
      </c>
      <c r="C338" s="47" t="s">
        <v>172</v>
      </c>
      <c r="D338" s="105" t="s">
        <v>61</v>
      </c>
      <c r="E338" s="47" t="s">
        <v>8</v>
      </c>
      <c r="F338" s="96">
        <v>1</v>
      </c>
      <c r="G338" s="145" t="s">
        <v>657</v>
      </c>
    </row>
    <row r="339" spans="1:7" ht="36">
      <c r="A339" s="46" t="s">
        <v>423</v>
      </c>
      <c r="B339" s="47">
        <v>86931</v>
      </c>
      <c r="C339" s="47" t="s">
        <v>172</v>
      </c>
      <c r="D339" s="106" t="s">
        <v>62</v>
      </c>
      <c r="E339" s="47" t="s">
        <v>8</v>
      </c>
      <c r="F339" s="96">
        <v>7</v>
      </c>
      <c r="G339" s="145" t="s">
        <v>657</v>
      </c>
    </row>
    <row r="340" spans="1:7" ht="24">
      <c r="A340" s="46" t="s">
        <v>424</v>
      </c>
      <c r="B340" s="47">
        <v>95547</v>
      </c>
      <c r="C340" s="47" t="s">
        <v>172</v>
      </c>
      <c r="D340" s="106" t="s">
        <v>65</v>
      </c>
      <c r="E340" s="47" t="s">
        <v>8</v>
      </c>
      <c r="F340" s="96">
        <v>18</v>
      </c>
      <c r="G340" s="145" t="s">
        <v>657</v>
      </c>
    </row>
    <row r="341" spans="1:7" ht="24">
      <c r="A341" s="46" t="s">
        <v>425</v>
      </c>
      <c r="B341" s="47">
        <v>100849</v>
      </c>
      <c r="C341" s="47" t="s">
        <v>172</v>
      </c>
      <c r="D341" s="106" t="s">
        <v>66</v>
      </c>
      <c r="E341" s="47" t="s">
        <v>8</v>
      </c>
      <c r="F341" s="96">
        <v>7</v>
      </c>
      <c r="G341" s="145" t="s">
        <v>657</v>
      </c>
    </row>
    <row r="342" spans="1:7">
      <c r="A342" s="52" t="s">
        <v>222</v>
      </c>
      <c r="B342" s="45"/>
      <c r="C342" s="45"/>
      <c r="D342" s="104" t="s">
        <v>426</v>
      </c>
      <c r="E342" s="45"/>
      <c r="F342" s="97"/>
      <c r="G342" s="146"/>
    </row>
    <row r="343" spans="1:7" ht="24">
      <c r="A343" s="46" t="s">
        <v>427</v>
      </c>
      <c r="B343" s="47">
        <v>86889</v>
      </c>
      <c r="C343" s="47" t="s">
        <v>172</v>
      </c>
      <c r="D343" s="106" t="s">
        <v>58</v>
      </c>
      <c r="E343" s="47" t="s">
        <v>8</v>
      </c>
      <c r="F343" s="96">
        <v>7</v>
      </c>
      <c r="G343" s="145" t="s">
        <v>657</v>
      </c>
    </row>
    <row r="344" spans="1:7">
      <c r="A344" s="52" t="s">
        <v>223</v>
      </c>
      <c r="B344" s="45"/>
      <c r="C344" s="45"/>
      <c r="D344" s="104" t="s">
        <v>428</v>
      </c>
      <c r="E344" s="45"/>
      <c r="F344" s="97"/>
      <c r="G344" s="146"/>
    </row>
    <row r="345" spans="1:7" ht="24">
      <c r="A345" s="95" t="s">
        <v>429</v>
      </c>
      <c r="B345" s="70">
        <v>86914</v>
      </c>
      <c r="C345" s="70" t="s">
        <v>172</v>
      </c>
      <c r="D345" s="105" t="s">
        <v>519</v>
      </c>
      <c r="E345" s="70" t="s">
        <v>8</v>
      </c>
      <c r="F345" s="98">
        <v>1</v>
      </c>
      <c r="G345" s="145" t="s">
        <v>657</v>
      </c>
    </row>
    <row r="346" spans="1:7" ht="24">
      <c r="A346" s="95" t="s">
        <v>430</v>
      </c>
      <c r="B346" s="70">
        <v>100853</v>
      </c>
      <c r="C346" s="70" t="s">
        <v>172</v>
      </c>
      <c r="D346" s="105" t="s">
        <v>67</v>
      </c>
      <c r="E346" s="70" t="s">
        <v>8</v>
      </c>
      <c r="F346" s="98">
        <v>14</v>
      </c>
      <c r="G346" s="145" t="s">
        <v>657</v>
      </c>
    </row>
    <row r="347" spans="1:7" ht="24">
      <c r="A347" s="95" t="s">
        <v>431</v>
      </c>
      <c r="B347" s="70">
        <v>86909</v>
      </c>
      <c r="C347" s="70" t="s">
        <v>172</v>
      </c>
      <c r="D347" s="105" t="s">
        <v>520</v>
      </c>
      <c r="E347" s="70" t="s">
        <v>8</v>
      </c>
      <c r="F347" s="98">
        <v>3</v>
      </c>
      <c r="G347" s="145" t="s">
        <v>657</v>
      </c>
    </row>
    <row r="348" spans="1:7" ht="24">
      <c r="A348" s="95" t="s">
        <v>432</v>
      </c>
      <c r="B348" s="70">
        <v>86913</v>
      </c>
      <c r="C348" s="70" t="s">
        <v>172</v>
      </c>
      <c r="D348" s="105" t="s">
        <v>588</v>
      </c>
      <c r="E348" s="70" t="s">
        <v>8</v>
      </c>
      <c r="F348" s="98">
        <v>2</v>
      </c>
      <c r="G348" s="145" t="s">
        <v>657</v>
      </c>
    </row>
    <row r="349" spans="1:7" ht="24">
      <c r="A349" s="95" t="s">
        <v>433</v>
      </c>
      <c r="B349" s="70">
        <v>86887</v>
      </c>
      <c r="C349" s="70" t="s">
        <v>172</v>
      </c>
      <c r="D349" s="105" t="s">
        <v>57</v>
      </c>
      <c r="E349" s="70" t="s">
        <v>8</v>
      </c>
      <c r="F349" s="98">
        <v>27</v>
      </c>
      <c r="G349" s="145" t="s">
        <v>657</v>
      </c>
    </row>
    <row r="350" spans="1:7" ht="24">
      <c r="A350" s="95" t="s">
        <v>434</v>
      </c>
      <c r="B350" s="70">
        <v>103047</v>
      </c>
      <c r="C350" s="70" t="s">
        <v>172</v>
      </c>
      <c r="D350" s="105" t="s">
        <v>77</v>
      </c>
      <c r="E350" s="70" t="s">
        <v>8</v>
      </c>
      <c r="F350" s="98">
        <v>1</v>
      </c>
      <c r="G350" s="145" t="s">
        <v>657</v>
      </c>
    </row>
    <row r="351" spans="1:7" ht="24">
      <c r="A351" s="95" t="s">
        <v>435</v>
      </c>
      <c r="B351" s="70">
        <v>94490</v>
      </c>
      <c r="C351" s="70" t="s">
        <v>172</v>
      </c>
      <c r="D351" s="105" t="s">
        <v>74</v>
      </c>
      <c r="E351" s="70" t="s">
        <v>8</v>
      </c>
      <c r="F351" s="98">
        <v>2</v>
      </c>
      <c r="G351" s="145" t="s">
        <v>657</v>
      </c>
    </row>
    <row r="352" spans="1:7" ht="24">
      <c r="A352" s="95" t="s">
        <v>436</v>
      </c>
      <c r="B352" s="70">
        <v>94492</v>
      </c>
      <c r="C352" s="70" t="s">
        <v>172</v>
      </c>
      <c r="D352" s="105" t="s">
        <v>75</v>
      </c>
      <c r="E352" s="70" t="s">
        <v>8</v>
      </c>
      <c r="F352" s="98">
        <v>3</v>
      </c>
      <c r="G352" s="145" t="s">
        <v>657</v>
      </c>
    </row>
    <row r="353" spans="1:7" ht="24">
      <c r="A353" s="95" t="s">
        <v>437</v>
      </c>
      <c r="B353" s="70">
        <v>89987</v>
      </c>
      <c r="C353" s="70" t="s">
        <v>172</v>
      </c>
      <c r="D353" s="105" t="s">
        <v>73</v>
      </c>
      <c r="E353" s="70" t="s">
        <v>8</v>
      </c>
      <c r="F353" s="98">
        <v>22</v>
      </c>
      <c r="G353" s="145" t="s">
        <v>657</v>
      </c>
    </row>
    <row r="354" spans="1:7" ht="36">
      <c r="A354" s="95" t="s">
        <v>590</v>
      </c>
      <c r="B354" s="70">
        <v>89985</v>
      </c>
      <c r="C354" s="70" t="s">
        <v>172</v>
      </c>
      <c r="D354" s="105" t="s">
        <v>72</v>
      </c>
      <c r="E354" s="70" t="s">
        <v>8</v>
      </c>
      <c r="F354" s="98">
        <v>3</v>
      </c>
      <c r="G354" s="145" t="s">
        <v>657</v>
      </c>
    </row>
    <row r="355" spans="1:7">
      <c r="A355" s="52" t="s">
        <v>224</v>
      </c>
      <c r="B355" s="45"/>
      <c r="C355" s="45"/>
      <c r="D355" s="104" t="s">
        <v>438</v>
      </c>
      <c r="E355" s="45"/>
      <c r="F355" s="97"/>
      <c r="G355" s="146"/>
    </row>
    <row r="356" spans="1:7" ht="36">
      <c r="A356" s="46" t="s">
        <v>439</v>
      </c>
      <c r="B356" s="47">
        <v>86936</v>
      </c>
      <c r="C356" s="47" t="s">
        <v>172</v>
      </c>
      <c r="D356" s="105" t="s">
        <v>63</v>
      </c>
      <c r="E356" s="47" t="s">
        <v>8</v>
      </c>
      <c r="F356" s="96">
        <v>4</v>
      </c>
      <c r="G356" s="145" t="s">
        <v>657</v>
      </c>
    </row>
    <row r="357" spans="1:7" ht="24">
      <c r="A357" s="46" t="s">
        <v>440</v>
      </c>
      <c r="B357" s="47">
        <v>86900</v>
      </c>
      <c r="C357" s="47" t="s">
        <v>172</v>
      </c>
      <c r="D357" s="105" t="s">
        <v>59</v>
      </c>
      <c r="E357" s="47" t="s">
        <v>8</v>
      </c>
      <c r="F357" s="96">
        <v>1</v>
      </c>
      <c r="G357" s="145" t="s">
        <v>657</v>
      </c>
    </row>
    <row r="358" spans="1:7" ht="24">
      <c r="A358" s="95" t="s">
        <v>441</v>
      </c>
      <c r="B358" s="70">
        <v>86881</v>
      </c>
      <c r="C358" s="70" t="s">
        <v>172</v>
      </c>
      <c r="D358" s="105" t="s">
        <v>521</v>
      </c>
      <c r="E358" s="70" t="s">
        <v>8</v>
      </c>
      <c r="F358" s="98">
        <v>13</v>
      </c>
      <c r="G358" s="145" t="s">
        <v>657</v>
      </c>
    </row>
    <row r="359" spans="1:7" ht="24">
      <c r="A359" s="46" t="s">
        <v>442</v>
      </c>
      <c r="B359" s="47">
        <v>100866</v>
      </c>
      <c r="C359" s="47" t="s">
        <v>172</v>
      </c>
      <c r="D359" s="106" t="s">
        <v>69</v>
      </c>
      <c r="E359" s="47" t="s">
        <v>8</v>
      </c>
      <c r="F359" s="96">
        <v>18</v>
      </c>
      <c r="G359" s="145" t="s">
        <v>657</v>
      </c>
    </row>
    <row r="360" spans="1:7" ht="24">
      <c r="A360" s="46" t="s">
        <v>443</v>
      </c>
      <c r="B360" s="47">
        <v>100868</v>
      </c>
      <c r="C360" s="47" t="s">
        <v>172</v>
      </c>
      <c r="D360" s="106" t="s">
        <v>70</v>
      </c>
      <c r="E360" s="47" t="s">
        <v>8</v>
      </c>
      <c r="F360" s="96">
        <v>6</v>
      </c>
      <c r="G360" s="145" t="s">
        <v>657</v>
      </c>
    </row>
    <row r="361" spans="1:7" ht="24">
      <c r="A361" s="46" t="s">
        <v>444</v>
      </c>
      <c r="B361" s="47">
        <v>100865</v>
      </c>
      <c r="C361" s="47" t="s">
        <v>172</v>
      </c>
      <c r="D361" s="106" t="s">
        <v>68</v>
      </c>
      <c r="E361" s="47" t="s">
        <v>8</v>
      </c>
      <c r="F361" s="96">
        <v>3</v>
      </c>
      <c r="G361" s="145" t="s">
        <v>657</v>
      </c>
    </row>
    <row r="362" spans="1:7" ht="24">
      <c r="A362" s="46" t="s">
        <v>445</v>
      </c>
      <c r="B362" s="47">
        <v>102609</v>
      </c>
      <c r="C362" s="47" t="s">
        <v>172</v>
      </c>
      <c r="D362" s="106" t="s">
        <v>56</v>
      </c>
      <c r="E362" s="47" t="s">
        <v>8</v>
      </c>
      <c r="F362" s="96">
        <v>2</v>
      </c>
      <c r="G362" s="145" t="s">
        <v>657</v>
      </c>
    </row>
    <row r="363" spans="1:7" ht="24">
      <c r="A363" s="46" t="s">
        <v>446</v>
      </c>
      <c r="B363" s="47">
        <v>100860</v>
      </c>
      <c r="C363" s="47" t="s">
        <v>172</v>
      </c>
      <c r="D363" s="106" t="s">
        <v>522</v>
      </c>
      <c r="E363" s="47" t="s">
        <v>8</v>
      </c>
      <c r="F363" s="96">
        <v>3</v>
      </c>
      <c r="G363" s="145" t="s">
        <v>657</v>
      </c>
    </row>
    <row r="364" spans="1:7">
      <c r="A364" s="52">
        <v>18</v>
      </c>
      <c r="B364" s="45"/>
      <c r="C364" s="45"/>
      <c r="D364" s="104" t="s">
        <v>447</v>
      </c>
      <c r="E364" s="45"/>
      <c r="F364" s="97"/>
      <c r="G364" s="146"/>
    </row>
    <row r="365" spans="1:7">
      <c r="A365" s="52" t="s">
        <v>225</v>
      </c>
      <c r="B365" s="45"/>
      <c r="C365" s="45"/>
      <c r="D365" s="104" t="s">
        <v>448</v>
      </c>
      <c r="E365" s="45"/>
      <c r="F365" s="97"/>
      <c r="G365" s="146"/>
    </row>
    <row r="366" spans="1:7" ht="36">
      <c r="A366" s="95" t="s">
        <v>449</v>
      </c>
      <c r="B366" s="70">
        <v>3803</v>
      </c>
      <c r="C366" s="70" t="s">
        <v>172</v>
      </c>
      <c r="D366" s="105" t="s">
        <v>523</v>
      </c>
      <c r="E366" s="70" t="s">
        <v>8</v>
      </c>
      <c r="F366" s="98">
        <v>44</v>
      </c>
      <c r="G366" s="145" t="s">
        <v>657</v>
      </c>
    </row>
    <row r="367" spans="1:7" ht="24">
      <c r="A367" s="95" t="s">
        <v>450</v>
      </c>
      <c r="B367" s="70">
        <v>38194</v>
      </c>
      <c r="C367" s="70" t="s">
        <v>172</v>
      </c>
      <c r="D367" s="105" t="s">
        <v>524</v>
      </c>
      <c r="E367" s="70" t="s">
        <v>8</v>
      </c>
      <c r="F367" s="98">
        <v>75</v>
      </c>
      <c r="G367" s="145" t="s">
        <v>657</v>
      </c>
    </row>
    <row r="368" spans="1:7" ht="24">
      <c r="A368" s="95" t="s">
        <v>451</v>
      </c>
      <c r="B368" s="70">
        <v>39390</v>
      </c>
      <c r="C368" s="70" t="s">
        <v>172</v>
      </c>
      <c r="D368" s="105" t="s">
        <v>525</v>
      </c>
      <c r="E368" s="70" t="s">
        <v>8</v>
      </c>
      <c r="F368" s="98">
        <v>4</v>
      </c>
      <c r="G368" s="145" t="s">
        <v>657</v>
      </c>
    </row>
    <row r="369" spans="1:7">
      <c r="A369" s="52" t="s">
        <v>452</v>
      </c>
      <c r="B369" s="45"/>
      <c r="C369" s="45"/>
      <c r="D369" s="104" t="s">
        <v>453</v>
      </c>
      <c r="E369" s="45"/>
      <c r="F369" s="97"/>
      <c r="G369" s="146"/>
    </row>
    <row r="370" spans="1:7" ht="24">
      <c r="A370" s="95" t="s">
        <v>454</v>
      </c>
      <c r="B370" s="70">
        <v>91996</v>
      </c>
      <c r="C370" s="70" t="s">
        <v>172</v>
      </c>
      <c r="D370" s="105" t="s">
        <v>526</v>
      </c>
      <c r="E370" s="70" t="s">
        <v>8</v>
      </c>
      <c r="F370" s="98">
        <v>45</v>
      </c>
      <c r="G370" s="145" t="s">
        <v>657</v>
      </c>
    </row>
    <row r="371" spans="1:7" ht="24">
      <c r="A371" s="95" t="s">
        <v>455</v>
      </c>
      <c r="B371" s="70">
        <v>91997</v>
      </c>
      <c r="C371" s="70" t="s">
        <v>172</v>
      </c>
      <c r="D371" s="105" t="s">
        <v>527</v>
      </c>
      <c r="E371" s="70" t="s">
        <v>8</v>
      </c>
      <c r="F371" s="98">
        <v>16</v>
      </c>
      <c r="G371" s="145" t="s">
        <v>657</v>
      </c>
    </row>
    <row r="372" spans="1:7" ht="24">
      <c r="A372" s="95" t="s">
        <v>456</v>
      </c>
      <c r="B372" s="70">
        <v>92000</v>
      </c>
      <c r="C372" s="70" t="s">
        <v>172</v>
      </c>
      <c r="D372" s="105" t="s">
        <v>655</v>
      </c>
      <c r="E372" s="70" t="s">
        <v>8</v>
      </c>
      <c r="F372" s="98">
        <v>17</v>
      </c>
      <c r="G372" s="145" t="s">
        <v>657</v>
      </c>
    </row>
    <row r="373" spans="1:7" ht="24">
      <c r="A373" s="95" t="s">
        <v>457</v>
      </c>
      <c r="B373" s="70">
        <v>91953</v>
      </c>
      <c r="C373" s="70" t="s">
        <v>172</v>
      </c>
      <c r="D373" s="105" t="s">
        <v>528</v>
      </c>
      <c r="E373" s="70" t="s">
        <v>8</v>
      </c>
      <c r="F373" s="98">
        <v>31</v>
      </c>
      <c r="G373" s="145" t="s">
        <v>657</v>
      </c>
    </row>
    <row r="374" spans="1:7">
      <c r="A374" s="52">
        <v>19</v>
      </c>
      <c r="B374" s="45"/>
      <c r="C374" s="45"/>
      <c r="D374" s="104" t="s">
        <v>220</v>
      </c>
      <c r="E374" s="45"/>
      <c r="F374" s="97"/>
      <c r="G374" s="146"/>
    </row>
    <row r="375" spans="1:7">
      <c r="A375" s="52" t="s">
        <v>226</v>
      </c>
      <c r="B375" s="45"/>
      <c r="C375" s="45"/>
      <c r="D375" s="104" t="s">
        <v>458</v>
      </c>
      <c r="E375" s="45"/>
      <c r="F375" s="97"/>
      <c r="G375" s="146"/>
    </row>
    <row r="376" spans="1:7" ht="24">
      <c r="A376" s="46" t="s">
        <v>459</v>
      </c>
      <c r="B376" s="47">
        <v>88497</v>
      </c>
      <c r="C376" s="47" t="s">
        <v>172</v>
      </c>
      <c r="D376" s="106" t="s">
        <v>529</v>
      </c>
      <c r="E376" s="47" t="s">
        <v>190</v>
      </c>
      <c r="F376" s="96">
        <v>900.9</v>
      </c>
      <c r="G376" s="145" t="s">
        <v>657</v>
      </c>
    </row>
    <row r="377" spans="1:7" ht="24">
      <c r="A377" s="46" t="s">
        <v>460</v>
      </c>
      <c r="B377" s="47">
        <v>88496</v>
      </c>
      <c r="C377" s="47" t="s">
        <v>172</v>
      </c>
      <c r="D377" s="106" t="s">
        <v>530</v>
      </c>
      <c r="E377" s="47" t="s">
        <v>190</v>
      </c>
      <c r="F377" s="96">
        <v>314.49</v>
      </c>
      <c r="G377" s="145" t="s">
        <v>657</v>
      </c>
    </row>
    <row r="378" spans="1:7" ht="24">
      <c r="A378" s="46" t="s">
        <v>461</v>
      </c>
      <c r="B378" s="47">
        <v>88488</v>
      </c>
      <c r="C378" s="47" t="s">
        <v>172</v>
      </c>
      <c r="D378" s="106" t="s">
        <v>531</v>
      </c>
      <c r="E378" s="47" t="s">
        <v>190</v>
      </c>
      <c r="F378" s="96">
        <v>314.49</v>
      </c>
      <c r="G378" s="145" t="s">
        <v>657</v>
      </c>
    </row>
    <row r="379" spans="1:7" ht="24">
      <c r="A379" s="46" t="s">
        <v>462</v>
      </c>
      <c r="B379" s="47">
        <v>88489</v>
      </c>
      <c r="C379" s="47" t="s">
        <v>172</v>
      </c>
      <c r="D379" s="106" t="s">
        <v>532</v>
      </c>
      <c r="E379" s="47" t="s">
        <v>190</v>
      </c>
      <c r="F379" s="96">
        <v>1903.86</v>
      </c>
      <c r="G379" s="145" t="s">
        <v>657</v>
      </c>
    </row>
    <row r="380" spans="1:7">
      <c r="A380" s="52" t="s">
        <v>227</v>
      </c>
      <c r="B380" s="45"/>
      <c r="C380" s="45"/>
      <c r="D380" s="104" t="s">
        <v>463</v>
      </c>
      <c r="E380" s="45"/>
      <c r="F380" s="97"/>
      <c r="G380" s="146"/>
    </row>
    <row r="381" spans="1:7" ht="24">
      <c r="A381" s="46" t="s">
        <v>464</v>
      </c>
      <c r="B381" s="47">
        <v>102201</v>
      </c>
      <c r="C381" s="47" t="s">
        <v>172</v>
      </c>
      <c r="D381" s="106" t="s">
        <v>79</v>
      </c>
      <c r="E381" s="47" t="s">
        <v>190</v>
      </c>
      <c r="F381" s="96">
        <v>286.02</v>
      </c>
      <c r="G381" s="145" t="s">
        <v>657</v>
      </c>
    </row>
    <row r="382" spans="1:7" ht="24">
      <c r="A382" s="46" t="s">
        <v>465</v>
      </c>
      <c r="B382" s="47">
        <v>102219</v>
      </c>
      <c r="C382" s="47" t="s">
        <v>172</v>
      </c>
      <c r="D382" s="106" t="s">
        <v>80</v>
      </c>
      <c r="E382" s="47" t="s">
        <v>190</v>
      </c>
      <c r="F382" s="96">
        <v>286.02</v>
      </c>
      <c r="G382" s="145" t="s">
        <v>657</v>
      </c>
    </row>
    <row r="383" spans="1:7">
      <c r="A383" s="52">
        <v>20</v>
      </c>
      <c r="B383" s="45"/>
      <c r="C383" s="45"/>
      <c r="D383" s="104" t="s">
        <v>466</v>
      </c>
      <c r="E383" s="45"/>
      <c r="F383" s="97"/>
      <c r="G383" s="146"/>
    </row>
    <row r="384" spans="1:7">
      <c r="A384" s="52" t="s">
        <v>228</v>
      </c>
      <c r="B384" s="45"/>
      <c r="C384" s="45"/>
      <c r="D384" s="104" t="s">
        <v>467</v>
      </c>
      <c r="E384" s="45"/>
      <c r="F384" s="97"/>
      <c r="G384" s="146"/>
    </row>
    <row r="385" spans="1:7" ht="24">
      <c r="A385" s="46" t="s">
        <v>468</v>
      </c>
      <c r="B385" s="47">
        <v>99804</v>
      </c>
      <c r="C385" s="47" t="s">
        <v>172</v>
      </c>
      <c r="D385" s="106" t="s">
        <v>87</v>
      </c>
      <c r="E385" s="47" t="s">
        <v>190</v>
      </c>
      <c r="F385" s="96">
        <v>436.71</v>
      </c>
      <c r="G385" s="145" t="s">
        <v>657</v>
      </c>
    </row>
    <row r="386" spans="1:7" ht="24">
      <c r="A386" s="46" t="s">
        <v>469</v>
      </c>
      <c r="B386" s="47">
        <v>99807</v>
      </c>
      <c r="C386" s="47" t="s">
        <v>172</v>
      </c>
      <c r="D386" s="106" t="s">
        <v>88</v>
      </c>
      <c r="E386" s="47" t="s">
        <v>190</v>
      </c>
      <c r="F386" s="96">
        <v>448.85</v>
      </c>
      <c r="G386" s="145" t="s">
        <v>657</v>
      </c>
    </row>
    <row r="387" spans="1:7">
      <c r="A387" s="52" t="s">
        <v>470</v>
      </c>
      <c r="B387" s="45"/>
      <c r="C387" s="45"/>
      <c r="D387" s="104" t="s">
        <v>471</v>
      </c>
      <c r="E387" s="45"/>
      <c r="F387" s="97"/>
      <c r="G387" s="146"/>
    </row>
    <row r="388" spans="1:7" ht="24">
      <c r="A388" s="46" t="s">
        <v>472</v>
      </c>
      <c r="B388" s="47">
        <v>39621</v>
      </c>
      <c r="C388" s="47" t="s">
        <v>172</v>
      </c>
      <c r="D388" s="106" t="s">
        <v>533</v>
      </c>
      <c r="E388" s="47" t="s">
        <v>8</v>
      </c>
      <c r="F388" s="96">
        <v>1</v>
      </c>
      <c r="G388" s="145" t="s">
        <v>657</v>
      </c>
    </row>
    <row r="389" spans="1:7" ht="24">
      <c r="A389" s="46" t="s">
        <v>473</v>
      </c>
      <c r="B389" s="47">
        <v>100875</v>
      </c>
      <c r="C389" s="47" t="s">
        <v>172</v>
      </c>
      <c r="D389" s="106" t="s">
        <v>71</v>
      </c>
      <c r="E389" s="47" t="s">
        <v>8</v>
      </c>
      <c r="F389" s="96">
        <v>3</v>
      </c>
      <c r="G389" s="145" t="s">
        <v>657</v>
      </c>
    </row>
    <row r="390" spans="1:7" ht="36">
      <c r="A390" s="46" t="s">
        <v>474</v>
      </c>
      <c r="B390" s="47">
        <v>103304</v>
      </c>
      <c r="C390" s="47" t="s">
        <v>172</v>
      </c>
      <c r="D390" s="106" t="s">
        <v>92</v>
      </c>
      <c r="E390" s="47" t="s">
        <v>8</v>
      </c>
      <c r="F390" s="96">
        <v>5</v>
      </c>
      <c r="G390" s="145" t="s">
        <v>657</v>
      </c>
    </row>
    <row r="391" spans="1:7" ht="24">
      <c r="A391" s="95" t="s">
        <v>475</v>
      </c>
      <c r="B391" s="70">
        <v>103946</v>
      </c>
      <c r="C391" s="70" t="s">
        <v>172</v>
      </c>
      <c r="D391" s="105" t="s">
        <v>534</v>
      </c>
      <c r="E391" s="70" t="s">
        <v>190</v>
      </c>
      <c r="F391" s="98">
        <v>356</v>
      </c>
      <c r="G391" s="145" t="s">
        <v>657</v>
      </c>
    </row>
    <row r="392" spans="1:7" ht="24.75" thickBot="1">
      <c r="A392" s="147" t="s">
        <v>476</v>
      </c>
      <c r="B392" s="148">
        <v>98510</v>
      </c>
      <c r="C392" s="148" t="s">
        <v>172</v>
      </c>
      <c r="D392" s="149" t="s">
        <v>535</v>
      </c>
      <c r="E392" s="148" t="s">
        <v>8</v>
      </c>
      <c r="F392" s="150">
        <v>30</v>
      </c>
      <c r="G392" s="151" t="s">
        <v>657</v>
      </c>
    </row>
  </sheetData>
  <mergeCells count="6">
    <mergeCell ref="A11:G11"/>
    <mergeCell ref="A1:A6"/>
    <mergeCell ref="C6:D6"/>
    <mergeCell ref="B7:G7"/>
    <mergeCell ref="B8:G8"/>
    <mergeCell ref="B9:C9"/>
  </mergeCells>
  <phoneticPr fontId="17" type="noConversion"/>
  <printOptions horizontalCentered="1"/>
  <pageMargins left="0.31496062992125984" right="0.31496062992125984" top="0.59055118110236227" bottom="0.59055118110236227" header="0.31496062992125984" footer="0.31496062992125984"/>
  <pageSetup paperSize="9" scale="66" fitToHeight="3" orientation="portrait" r:id="rId1"/>
  <ignoredErrors>
    <ignoredError sqref="E138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5"/>
  <sheetViews>
    <sheetView zoomScaleNormal="100" workbookViewId="0">
      <selection activeCell="E32" sqref="E23:E32"/>
    </sheetView>
  </sheetViews>
  <sheetFormatPr defaultRowHeight="15"/>
  <cols>
    <col min="1" max="1" width="7" customWidth="1"/>
    <col min="2" max="2" width="11.140625" customWidth="1"/>
    <col min="3" max="3" width="41.42578125" customWidth="1"/>
    <col min="4" max="4" width="23.7109375" customWidth="1"/>
    <col min="5" max="5" width="45.42578125" customWidth="1"/>
  </cols>
  <sheetData>
    <row r="1" spans="1:9" ht="18" customHeight="1">
      <c r="A1" s="117"/>
      <c r="B1" s="20"/>
      <c r="C1" s="30" t="s">
        <v>161</v>
      </c>
      <c r="D1" s="121"/>
      <c r="E1" s="31"/>
      <c r="F1" s="115"/>
      <c r="G1" s="69"/>
      <c r="H1" s="23"/>
      <c r="I1" s="23"/>
    </row>
    <row r="2" spans="1:9" ht="18" customHeight="1">
      <c r="A2" s="118"/>
      <c r="B2" s="107"/>
      <c r="C2" s="115" t="s">
        <v>162</v>
      </c>
      <c r="E2" s="32"/>
      <c r="F2" s="115"/>
      <c r="G2" s="69"/>
      <c r="H2" s="23"/>
      <c r="I2" s="23"/>
    </row>
    <row r="3" spans="1:9" ht="18.75">
      <c r="A3" s="118"/>
      <c r="B3" s="107"/>
      <c r="C3" s="114" t="s">
        <v>563</v>
      </c>
      <c r="E3" s="33"/>
      <c r="F3" s="114"/>
      <c r="G3" s="69"/>
      <c r="H3" s="23"/>
      <c r="I3" s="23"/>
    </row>
    <row r="4" spans="1:9" ht="18.75">
      <c r="A4" s="118"/>
      <c r="B4" s="107"/>
      <c r="C4" s="114" t="s">
        <v>170</v>
      </c>
      <c r="E4" s="33"/>
      <c r="F4" s="114"/>
      <c r="G4" s="69"/>
      <c r="H4" s="23"/>
      <c r="I4" s="23"/>
    </row>
    <row r="5" spans="1:9" ht="18.75">
      <c r="A5" s="118"/>
      <c r="B5" s="107"/>
      <c r="C5" s="114" t="s">
        <v>654</v>
      </c>
      <c r="E5" s="33"/>
      <c r="F5" s="114"/>
      <c r="G5" s="114"/>
      <c r="H5" s="23"/>
      <c r="I5" s="23"/>
    </row>
    <row r="6" spans="1:9" ht="23.25" customHeight="1" thickBot="1">
      <c r="A6" s="119"/>
      <c r="B6" s="25"/>
      <c r="C6" s="120" t="s">
        <v>171</v>
      </c>
      <c r="D6" s="2"/>
      <c r="E6" s="138"/>
      <c r="F6" s="113"/>
      <c r="G6" s="113"/>
      <c r="H6" s="23"/>
      <c r="I6" s="23"/>
    </row>
    <row r="7" spans="1:9">
      <c r="A7" s="129" t="s">
        <v>4</v>
      </c>
      <c r="B7" s="116" t="str">
        <f>CRONOGRAMA!B7</f>
        <v xml:space="preserve">CONSTRUÇÃO DA UNIDADE BÁSICA DE SAÚDE - PORTE I </v>
      </c>
      <c r="C7" s="116"/>
      <c r="D7" s="116"/>
      <c r="E7" s="130"/>
    </row>
    <row r="8" spans="1:9">
      <c r="A8" s="129" t="s">
        <v>5</v>
      </c>
      <c r="B8" s="116" t="str">
        <f>CRONOGRAMA!B8</f>
        <v>RUA: BEIRA LINHA, S/Nº, ESQUINA COM RUA ANTONIO DE O. GABETO, RETIRO DO  MURIAÉ, 5º DISTRITO DO MUNICÍPIO DE ITAPERUNA-RJ</v>
      </c>
      <c r="C8" s="116"/>
      <c r="D8" s="116"/>
      <c r="E8" s="130"/>
    </row>
    <row r="9" spans="1:9" ht="15.75" thickBot="1">
      <c r="A9" s="129" t="s">
        <v>6</v>
      </c>
      <c r="B9" s="128">
        <f>CRONOGRAMA!B9</f>
        <v>0</v>
      </c>
      <c r="C9" s="128"/>
      <c r="D9" s="128"/>
      <c r="E9" s="131"/>
    </row>
    <row r="10" spans="1:9" ht="16.5" thickBot="1">
      <c r="A10" s="174" t="s">
        <v>109</v>
      </c>
      <c r="B10" s="175"/>
      <c r="C10" s="175"/>
      <c r="D10" s="175"/>
      <c r="E10" s="176"/>
    </row>
    <row r="11" spans="1:9" ht="15.75">
      <c r="A11" s="4"/>
      <c r="B11" s="126"/>
      <c r="C11" s="125"/>
      <c r="D11" s="132"/>
      <c r="E11" s="139"/>
    </row>
    <row r="12" spans="1:9" ht="15.75">
      <c r="A12" s="172" t="s">
        <v>536</v>
      </c>
      <c r="B12" s="173"/>
      <c r="C12" s="173"/>
      <c r="D12" s="173"/>
      <c r="E12" s="139"/>
    </row>
    <row r="13" spans="1:9" ht="15.75">
      <c r="A13" s="4"/>
      <c r="B13" s="126"/>
      <c r="C13" s="125"/>
      <c r="D13" s="132"/>
      <c r="E13" s="139"/>
    </row>
    <row r="14" spans="1:9" ht="15.75">
      <c r="A14" s="4"/>
      <c r="B14" s="126"/>
      <c r="C14" s="125"/>
      <c r="D14" s="132"/>
      <c r="E14" s="139"/>
    </row>
    <row r="15" spans="1:9" ht="15.75">
      <c r="A15" s="4"/>
      <c r="B15" s="126"/>
      <c r="C15" s="125"/>
      <c r="D15" s="132"/>
      <c r="E15" s="139"/>
    </row>
    <row r="16" spans="1:9" ht="15.75">
      <c r="A16" s="4"/>
      <c r="B16" s="126"/>
      <c r="C16" s="125"/>
      <c r="D16" s="132"/>
      <c r="E16" s="139"/>
    </row>
    <row r="17" spans="1:5" ht="15.75">
      <c r="A17" s="4"/>
      <c r="B17" s="126"/>
      <c r="C17" s="125"/>
      <c r="D17" s="132"/>
      <c r="E17" s="139"/>
    </row>
    <row r="18" spans="1:5" ht="15.75">
      <c r="A18" s="4"/>
      <c r="B18" s="126"/>
      <c r="C18" s="125"/>
      <c r="D18" s="132"/>
      <c r="E18" s="139"/>
    </row>
    <row r="19" spans="1:5" ht="15.75">
      <c r="A19" s="4"/>
      <c r="B19" s="126"/>
      <c r="C19" s="125"/>
      <c r="D19" s="132"/>
      <c r="E19" s="139"/>
    </row>
    <row r="20" spans="1:5" ht="15.75" customHeight="1">
      <c r="A20" s="177" t="s">
        <v>0</v>
      </c>
      <c r="B20" s="178"/>
      <c r="C20" s="187" t="s">
        <v>102</v>
      </c>
      <c r="D20" s="187" t="s">
        <v>537</v>
      </c>
      <c r="E20" s="189" t="s">
        <v>538</v>
      </c>
    </row>
    <row r="21" spans="1:5">
      <c r="A21" s="179"/>
      <c r="B21" s="180"/>
      <c r="C21" s="188"/>
      <c r="D21" s="188"/>
      <c r="E21" s="190"/>
    </row>
    <row r="22" spans="1:5" ht="15.75">
      <c r="A22" s="4"/>
      <c r="B22" s="126"/>
      <c r="C22" s="125"/>
      <c r="D22" s="132"/>
      <c r="E22" s="139"/>
    </row>
    <row r="23" spans="1:5">
      <c r="A23" s="191">
        <v>1</v>
      </c>
      <c r="B23" s="192"/>
      <c r="C23" s="54" t="s">
        <v>539</v>
      </c>
      <c r="D23" s="53" t="s">
        <v>540</v>
      </c>
      <c r="E23" s="133"/>
    </row>
    <row r="24" spans="1:5">
      <c r="A24" s="181">
        <v>2</v>
      </c>
      <c r="B24" s="182"/>
      <c r="C24" s="56" t="s">
        <v>541</v>
      </c>
      <c r="D24" s="55" t="s">
        <v>542</v>
      </c>
      <c r="E24" s="134"/>
    </row>
    <row r="25" spans="1:5">
      <c r="A25" s="181">
        <v>3</v>
      </c>
      <c r="B25" s="182"/>
      <c r="C25" s="56" t="s">
        <v>543</v>
      </c>
      <c r="D25" s="55" t="s">
        <v>544</v>
      </c>
      <c r="E25" s="134"/>
    </row>
    <row r="26" spans="1:5">
      <c r="A26" s="181">
        <v>4</v>
      </c>
      <c r="B26" s="182"/>
      <c r="C26" s="56" t="s">
        <v>545</v>
      </c>
      <c r="D26" s="55" t="s">
        <v>546</v>
      </c>
      <c r="E26" s="134"/>
    </row>
    <row r="27" spans="1:5">
      <c r="A27" s="181">
        <v>5</v>
      </c>
      <c r="B27" s="182"/>
      <c r="C27" s="56" t="s">
        <v>547</v>
      </c>
      <c r="D27" s="55" t="s">
        <v>12</v>
      </c>
      <c r="E27" s="134"/>
    </row>
    <row r="28" spans="1:5">
      <c r="A28" s="181">
        <v>6</v>
      </c>
      <c r="B28" s="182"/>
      <c r="C28" s="56" t="s">
        <v>548</v>
      </c>
      <c r="D28" s="55" t="s">
        <v>549</v>
      </c>
      <c r="E28" s="134"/>
    </row>
    <row r="29" spans="1:5">
      <c r="A29" s="181" t="s">
        <v>184</v>
      </c>
      <c r="B29" s="182"/>
      <c r="C29" s="56" t="s">
        <v>550</v>
      </c>
      <c r="D29" s="56"/>
      <c r="E29" s="134"/>
    </row>
    <row r="30" spans="1:5">
      <c r="A30" s="181" t="s">
        <v>185</v>
      </c>
      <c r="B30" s="182"/>
      <c r="C30" s="56" t="s">
        <v>551</v>
      </c>
      <c r="D30" s="56"/>
      <c r="E30" s="134"/>
    </row>
    <row r="31" spans="1:5">
      <c r="A31" s="181" t="s">
        <v>186</v>
      </c>
      <c r="B31" s="182"/>
      <c r="C31" s="56" t="s">
        <v>714</v>
      </c>
      <c r="D31" s="56"/>
      <c r="E31" s="134"/>
    </row>
    <row r="32" spans="1:5">
      <c r="A32" s="193" t="s">
        <v>187</v>
      </c>
      <c r="B32" s="194"/>
      <c r="C32" s="56" t="s">
        <v>552</v>
      </c>
      <c r="D32" s="56"/>
      <c r="E32" s="134"/>
    </row>
    <row r="33" spans="1:5">
      <c r="A33" s="5"/>
      <c r="B33" s="127"/>
      <c r="C33" s="6"/>
      <c r="D33" s="7"/>
      <c r="E33" s="57"/>
    </row>
    <row r="34" spans="1:5" ht="15.75">
      <c r="A34" s="183" t="s">
        <v>553</v>
      </c>
      <c r="B34" s="184"/>
      <c r="C34" s="185"/>
      <c r="D34" s="186"/>
      <c r="E34" s="58">
        <f t="shared" ref="E34" si="0">((1+E23+E24+E25)*(1+E26)*(1+E27)/(1-E28))-1</f>
        <v>0</v>
      </c>
    </row>
    <row r="35" spans="1:5" ht="15.75" thickBot="1">
      <c r="A35" s="1"/>
      <c r="B35" s="2"/>
      <c r="C35" s="2"/>
      <c r="D35" s="2"/>
      <c r="E35" s="3"/>
    </row>
  </sheetData>
  <mergeCells count="17">
    <mergeCell ref="A34:D34"/>
    <mergeCell ref="C20:C21"/>
    <mergeCell ref="D20:D21"/>
    <mergeCell ref="E20:E21"/>
    <mergeCell ref="A23:B23"/>
    <mergeCell ref="A24:B24"/>
    <mergeCell ref="A25:B25"/>
    <mergeCell ref="A26:B26"/>
    <mergeCell ref="A27:B27"/>
    <mergeCell ref="A28:B28"/>
    <mergeCell ref="A31:B31"/>
    <mergeCell ref="A32:B32"/>
    <mergeCell ref="A12:D12"/>
    <mergeCell ref="A10:E10"/>
    <mergeCell ref="A20:B21"/>
    <mergeCell ref="A29:B29"/>
    <mergeCell ref="A30:B30"/>
  </mergeCells>
  <printOptions horizontalCentered="1"/>
  <pageMargins left="0.31496062992125984" right="0.31496062992125984" top="0.59055118110236227" bottom="0.59055118110236227" header="0.31496062992125984" footer="0.31496062992125984"/>
  <pageSetup paperSize="9" scale="75" orientation="portrait" r:id="rId1"/>
  <colBreaks count="1" manualBreakCount="1">
    <brk id="5" max="4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U67"/>
  <sheetViews>
    <sheetView view="pageBreakPreview" zoomScaleNormal="85" zoomScaleSheetLayoutView="100" workbookViewId="0">
      <selection activeCell="D17" sqref="D17:D18"/>
    </sheetView>
  </sheetViews>
  <sheetFormatPr defaultRowHeight="15"/>
  <cols>
    <col min="1" max="1" width="8.42578125" customWidth="1"/>
    <col min="2" max="2" width="19.42578125" customWidth="1"/>
    <col min="3" max="3" width="15.28515625" customWidth="1"/>
    <col min="4" max="4" width="12" customWidth="1"/>
    <col min="5" max="5" width="16.7109375" customWidth="1"/>
    <col min="6" max="6" width="13.7109375" customWidth="1"/>
    <col min="7" max="10" width="12.7109375" hidden="1" customWidth="1"/>
    <col min="11" max="20" width="12.7109375" customWidth="1"/>
    <col min="21" max="21" width="22.5703125" customWidth="1"/>
  </cols>
  <sheetData>
    <row r="1" spans="1:21" ht="18" customHeight="1">
      <c r="A1" s="163"/>
      <c r="B1" s="20"/>
      <c r="C1" s="30" t="s">
        <v>161</v>
      </c>
      <c r="D1" s="30"/>
      <c r="E1" s="30"/>
      <c r="F1" s="30"/>
      <c r="G1" s="68"/>
      <c r="H1" s="21"/>
      <c r="I1" s="22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2"/>
    </row>
    <row r="2" spans="1:21" ht="18" customHeight="1">
      <c r="A2" s="164"/>
      <c r="B2" s="107"/>
      <c r="C2" s="115" t="s">
        <v>162</v>
      </c>
      <c r="D2" s="115"/>
      <c r="E2" s="115"/>
      <c r="F2" s="115"/>
      <c r="G2" s="69"/>
      <c r="H2" s="23"/>
      <c r="I2" s="24"/>
      <c r="U2" s="108"/>
    </row>
    <row r="3" spans="1:21" ht="18.75">
      <c r="A3" s="164"/>
      <c r="B3" s="107"/>
      <c r="C3" s="114" t="s">
        <v>563</v>
      </c>
      <c r="D3" s="114"/>
      <c r="E3" s="114"/>
      <c r="F3" s="114"/>
      <c r="G3" s="69"/>
      <c r="H3" s="23"/>
      <c r="I3" s="24"/>
      <c r="U3" s="108"/>
    </row>
    <row r="4" spans="1:21" ht="18.75">
      <c r="A4" s="164"/>
      <c r="B4" s="107"/>
      <c r="C4" s="114" t="s">
        <v>170</v>
      </c>
      <c r="D4" s="114"/>
      <c r="E4" s="114"/>
      <c r="F4" s="114"/>
      <c r="G4" s="69"/>
      <c r="H4" s="23"/>
      <c r="I4" s="24"/>
      <c r="U4" s="108"/>
    </row>
    <row r="5" spans="1:21" ht="18.75">
      <c r="A5" s="164"/>
      <c r="B5" s="107"/>
      <c r="C5" s="114" t="s">
        <v>654</v>
      </c>
      <c r="D5" s="114"/>
      <c r="E5" s="114"/>
      <c r="F5" s="114"/>
      <c r="G5" s="114"/>
      <c r="H5" s="23"/>
      <c r="I5" s="24"/>
      <c r="U5" s="108"/>
    </row>
    <row r="6" spans="1:21" ht="23.25" customHeight="1" thickBot="1">
      <c r="A6" s="165"/>
      <c r="B6" s="25"/>
      <c r="C6" s="120" t="s">
        <v>171</v>
      </c>
      <c r="D6" s="120"/>
      <c r="E6" s="26"/>
      <c r="F6" s="26"/>
      <c r="G6" s="26"/>
      <c r="H6" s="27"/>
      <c r="I6" s="28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3"/>
    </row>
    <row r="7" spans="1:21">
      <c r="A7" s="17" t="s">
        <v>4</v>
      </c>
      <c r="B7" s="197" t="str">
        <f>'ORÇAMENTO '!B7:I7</f>
        <v xml:space="preserve">CONSTRUÇÃO DA UNIDADE BÁSICA DE SAÚDE - PORTE I </v>
      </c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198"/>
      <c r="O7" s="198"/>
      <c r="P7" s="198"/>
      <c r="Q7" s="198"/>
      <c r="R7" s="198"/>
      <c r="S7" s="198"/>
      <c r="T7" s="198"/>
      <c r="U7" s="199"/>
    </row>
    <row r="8" spans="1:21">
      <c r="A8" s="14" t="s">
        <v>5</v>
      </c>
      <c r="B8" s="200" t="str">
        <f>'ORÇAMENTO '!B9:I9</f>
        <v>RUA: BEIRA LINHA, S/Nº, ESQUINA COM RUA ANTONIO DE O. GABETO, RETIRO DO  MURIAÉ, 5º DISTRITO DO MUNICÍPIO DE ITAPERUNA-RJ</v>
      </c>
      <c r="C8" s="201"/>
      <c r="D8" s="201"/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1"/>
      <c r="R8" s="201"/>
      <c r="S8" s="201"/>
      <c r="T8" s="201"/>
      <c r="U8" s="202"/>
    </row>
    <row r="9" spans="1:21">
      <c r="A9" s="14" t="s">
        <v>6</v>
      </c>
      <c r="B9" s="224">
        <f>'ORÇAMENTO '!B10</f>
        <v>0</v>
      </c>
      <c r="C9" s="225"/>
      <c r="D9" s="225"/>
      <c r="E9" s="226"/>
      <c r="F9" s="226"/>
      <c r="G9" s="226"/>
      <c r="H9" s="226"/>
      <c r="I9" s="226"/>
      <c r="J9" s="226"/>
      <c r="K9" s="226"/>
      <c r="L9" s="226"/>
      <c r="M9" s="226"/>
      <c r="N9" s="226"/>
      <c r="O9" s="226"/>
      <c r="P9" s="226"/>
      <c r="Q9" s="226"/>
      <c r="R9" s="226"/>
      <c r="S9" s="226"/>
      <c r="T9" s="226"/>
      <c r="U9" s="227"/>
    </row>
    <row r="10" spans="1:21">
      <c r="A10" s="16" t="str">
        <f>'ORÇAMENTO '!A11</f>
        <v>BANCOS: | SINAPI 03/25</v>
      </c>
      <c r="B10" s="10"/>
      <c r="C10" s="11"/>
      <c r="D10" s="112" t="s">
        <v>7</v>
      </c>
      <c r="E10" s="123">
        <f>'ORÇAMENTO '!H11</f>
        <v>0</v>
      </c>
      <c r="F10" s="124"/>
      <c r="G10" s="10"/>
      <c r="H10" s="10"/>
      <c r="I10" s="10"/>
      <c r="J10" s="10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3"/>
    </row>
    <row r="11" spans="1:21" ht="15.75" thickBot="1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3"/>
    </row>
    <row r="12" spans="1:21" ht="15.75" thickBot="1">
      <c r="A12" s="217" t="s">
        <v>101</v>
      </c>
      <c r="B12" s="218"/>
      <c r="C12" s="218"/>
      <c r="D12" s="218"/>
      <c r="E12" s="218"/>
      <c r="F12" s="218"/>
      <c r="G12" s="218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  <c r="U12" s="219"/>
    </row>
    <row r="13" spans="1:21" ht="18.75" thickBot="1">
      <c r="A13" s="83" t="s">
        <v>0</v>
      </c>
      <c r="B13" s="83" t="s">
        <v>102</v>
      </c>
      <c r="C13" s="84" t="s">
        <v>103</v>
      </c>
      <c r="D13" s="85" t="s">
        <v>104</v>
      </c>
      <c r="E13" s="85" t="s">
        <v>105</v>
      </c>
      <c r="F13" s="85" t="s">
        <v>106</v>
      </c>
      <c r="G13" s="85" t="s">
        <v>107</v>
      </c>
      <c r="H13" s="85" t="s">
        <v>167</v>
      </c>
      <c r="I13" s="85" t="s">
        <v>168</v>
      </c>
      <c r="J13" s="85" t="s">
        <v>169</v>
      </c>
      <c r="K13" s="85" t="s">
        <v>107</v>
      </c>
      <c r="L13" s="85" t="s">
        <v>167</v>
      </c>
      <c r="M13" s="85" t="s">
        <v>168</v>
      </c>
      <c r="N13" s="85" t="s">
        <v>169</v>
      </c>
      <c r="O13" s="85" t="s">
        <v>554</v>
      </c>
      <c r="P13" s="85" t="s">
        <v>555</v>
      </c>
      <c r="Q13" s="85" t="s">
        <v>556</v>
      </c>
      <c r="R13" s="85" t="s">
        <v>557</v>
      </c>
      <c r="S13" s="84" t="s">
        <v>558</v>
      </c>
      <c r="T13" s="85" t="s">
        <v>559</v>
      </c>
      <c r="U13" s="84" t="s">
        <v>3</v>
      </c>
    </row>
    <row r="14" spans="1:21">
      <c r="A14" s="77"/>
      <c r="B14" s="78"/>
      <c r="C14" s="79"/>
      <c r="D14" s="80"/>
      <c r="E14" s="81"/>
      <c r="F14" s="81"/>
      <c r="G14" s="81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1"/>
      <c r="T14" s="89"/>
      <c r="U14" s="82"/>
    </row>
    <row r="15" spans="1:21">
      <c r="A15" s="212">
        <v>1</v>
      </c>
      <c r="B15" s="213" t="s">
        <v>560</v>
      </c>
      <c r="C15" s="215">
        <f>'ORÇAMENTO '!I14</f>
        <v>0</v>
      </c>
      <c r="D15" s="216" t="e">
        <f>C15/C$55</f>
        <v>#DIV/0!</v>
      </c>
      <c r="E15" s="65">
        <v>0.3</v>
      </c>
      <c r="F15" s="65">
        <v>6.4000000000000001E-2</v>
      </c>
      <c r="G15" s="67">
        <v>6.4000000000000001E-2</v>
      </c>
      <c r="H15" s="18">
        <v>6.4000000000000001E-2</v>
      </c>
      <c r="I15" s="18">
        <v>6.4000000000000001E-2</v>
      </c>
      <c r="J15" s="86">
        <v>6.4000000000000001E-2</v>
      </c>
      <c r="K15" s="65">
        <v>6.3600000000000004E-2</v>
      </c>
      <c r="L15" s="59">
        <v>6.3600000000000004E-2</v>
      </c>
      <c r="M15" s="65">
        <v>6.3600000000000004E-2</v>
      </c>
      <c r="N15" s="65">
        <v>6.3600000000000004E-2</v>
      </c>
      <c r="O15" s="65">
        <v>6.3600000000000004E-2</v>
      </c>
      <c r="P15" s="65">
        <v>6.3600000000000004E-2</v>
      </c>
      <c r="Q15" s="65">
        <v>6.3600000000000004E-2</v>
      </c>
      <c r="R15" s="59">
        <v>6.3600000000000004E-2</v>
      </c>
      <c r="S15" s="65">
        <v>6.3600000000000004E-2</v>
      </c>
      <c r="T15" s="67">
        <v>6.3600000000000004E-2</v>
      </c>
      <c r="U15" s="74">
        <f>E15+F15+K15+L15+M15+N15+O15+P15+Q15+R15+S15+T15</f>
        <v>0.99999999999999989</v>
      </c>
    </row>
    <row r="16" spans="1:21">
      <c r="A16" s="212"/>
      <c r="B16" s="214"/>
      <c r="C16" s="215"/>
      <c r="D16" s="216"/>
      <c r="E16" s="64">
        <f>E15*C$15</f>
        <v>0</v>
      </c>
      <c r="F16" s="64">
        <f>F15*C$15</f>
        <v>0</v>
      </c>
      <c r="G16" s="71" t="e">
        <f t="shared" ref="G16:J16" si="0">G15*D15</f>
        <v>#DIV/0!</v>
      </c>
      <c r="H16" s="19">
        <f t="shared" si="0"/>
        <v>1.9199999999999998E-2</v>
      </c>
      <c r="I16" s="19">
        <f t="shared" si="0"/>
        <v>4.0959999999999998E-3</v>
      </c>
      <c r="J16" s="87">
        <f t="shared" si="0"/>
        <v>4.0959999999999998E-3</v>
      </c>
      <c r="K16" s="64">
        <f>K15*C$15</f>
        <v>0</v>
      </c>
      <c r="L16" s="60">
        <f>L15*C$15</f>
        <v>0</v>
      </c>
      <c r="M16" s="64">
        <f>M15*C$15</f>
        <v>0</v>
      </c>
      <c r="N16" s="64">
        <f>N15*C$15</f>
        <v>0</v>
      </c>
      <c r="O16" s="64">
        <f>O15*C$15</f>
        <v>0</v>
      </c>
      <c r="P16" s="64">
        <f>P15*C$15</f>
        <v>0</v>
      </c>
      <c r="Q16" s="64">
        <f>Q15*C$15</f>
        <v>0</v>
      </c>
      <c r="R16" s="60">
        <f>R15*C$15</f>
        <v>0</v>
      </c>
      <c r="S16" s="64">
        <f>S15*C$15</f>
        <v>0</v>
      </c>
      <c r="T16" s="71">
        <f>T15*C$15</f>
        <v>0</v>
      </c>
      <c r="U16" s="75">
        <f>E16+F16+K16+L16+M16+N16+O16+P16+Q16+R16+S16+T16</f>
        <v>0</v>
      </c>
    </row>
    <row r="17" spans="1:21">
      <c r="A17" s="212">
        <v>2</v>
      </c>
      <c r="B17" s="213" t="s">
        <v>245</v>
      </c>
      <c r="C17" s="215">
        <f>'ORÇAMENTO '!I23</f>
        <v>0</v>
      </c>
      <c r="D17" s="216" t="e">
        <f>C17/C$55</f>
        <v>#DIV/0!</v>
      </c>
      <c r="E17" s="65">
        <v>0.2</v>
      </c>
      <c r="F17" s="65">
        <v>0.2</v>
      </c>
      <c r="G17" s="67"/>
      <c r="H17" s="18"/>
      <c r="I17" s="18"/>
      <c r="J17" s="86"/>
      <c r="K17" s="65">
        <v>0.1</v>
      </c>
      <c r="L17" s="59">
        <v>0.1</v>
      </c>
      <c r="M17" s="65">
        <v>0.1</v>
      </c>
      <c r="N17" s="65">
        <v>0.1</v>
      </c>
      <c r="O17" s="65">
        <v>0.1</v>
      </c>
      <c r="P17" s="65">
        <v>0.1</v>
      </c>
      <c r="Q17" s="65"/>
      <c r="R17" s="59"/>
      <c r="S17" s="65"/>
      <c r="T17" s="67"/>
      <c r="U17" s="74">
        <f>E17+F17+K17+L17+M17+N17+O17+P17</f>
        <v>0.99999999999999989</v>
      </c>
    </row>
    <row r="18" spans="1:21">
      <c r="A18" s="212"/>
      <c r="B18" s="214"/>
      <c r="C18" s="215"/>
      <c r="D18" s="216"/>
      <c r="E18" s="64">
        <f>E17*C$17</f>
        <v>0</v>
      </c>
      <c r="F18" s="64">
        <f>F17*C$17</f>
        <v>0</v>
      </c>
      <c r="G18" s="71" t="e">
        <f t="shared" ref="G18:J18" si="1">G17*D$17</f>
        <v>#DIV/0!</v>
      </c>
      <c r="H18" s="19">
        <f t="shared" si="1"/>
        <v>0</v>
      </c>
      <c r="I18" s="19">
        <f t="shared" si="1"/>
        <v>0</v>
      </c>
      <c r="J18" s="87">
        <f t="shared" si="1"/>
        <v>0</v>
      </c>
      <c r="K18" s="64">
        <f>K17*C$17</f>
        <v>0</v>
      </c>
      <c r="L18" s="60">
        <f>L17*C$17</f>
        <v>0</v>
      </c>
      <c r="M18" s="64">
        <f>M17*C$17</f>
        <v>0</v>
      </c>
      <c r="N18" s="64">
        <f>N17*C$17</f>
        <v>0</v>
      </c>
      <c r="O18" s="64">
        <f>O17*C$17</f>
        <v>0</v>
      </c>
      <c r="P18" s="64">
        <f>P17*C$17</f>
        <v>0</v>
      </c>
      <c r="Q18" s="64"/>
      <c r="R18" s="60"/>
      <c r="S18" s="64"/>
      <c r="T18" s="71"/>
      <c r="U18" s="75">
        <f>E18+F18+K18+L18+M18+N18+O18+P18</f>
        <v>0</v>
      </c>
    </row>
    <row r="19" spans="1:21">
      <c r="A19" s="212">
        <v>3</v>
      </c>
      <c r="B19" s="213" t="s">
        <v>256</v>
      </c>
      <c r="C19" s="215">
        <f>'ORÇAMENTO '!I34</f>
        <v>0</v>
      </c>
      <c r="D19" s="216" t="e">
        <f>C19/C$55</f>
        <v>#DIV/0!</v>
      </c>
      <c r="E19" s="65">
        <v>0.3</v>
      </c>
      <c r="F19" s="65">
        <v>0.3</v>
      </c>
      <c r="G19" s="67"/>
      <c r="H19" s="18"/>
      <c r="I19" s="18"/>
      <c r="J19" s="86"/>
      <c r="K19" s="65">
        <v>0.2</v>
      </c>
      <c r="L19" s="59">
        <v>0.2</v>
      </c>
      <c r="M19" s="65"/>
      <c r="N19" s="65"/>
      <c r="O19" s="65"/>
      <c r="P19" s="65"/>
      <c r="Q19" s="65"/>
      <c r="R19" s="59"/>
      <c r="S19" s="65"/>
      <c r="T19" s="67"/>
      <c r="U19" s="74">
        <f>E19+F19+K19+L19</f>
        <v>1</v>
      </c>
    </row>
    <row r="20" spans="1:21">
      <c r="A20" s="212"/>
      <c r="B20" s="214"/>
      <c r="C20" s="215"/>
      <c r="D20" s="216"/>
      <c r="E20" s="64">
        <f>E19*C$19</f>
        <v>0</v>
      </c>
      <c r="F20" s="64">
        <f>F19*C$19</f>
        <v>0</v>
      </c>
      <c r="G20" s="71" t="e">
        <f t="shared" ref="G20:J20" si="2">G19*D$19</f>
        <v>#DIV/0!</v>
      </c>
      <c r="H20" s="19">
        <f t="shared" si="2"/>
        <v>0</v>
      </c>
      <c r="I20" s="19">
        <f t="shared" si="2"/>
        <v>0</v>
      </c>
      <c r="J20" s="87">
        <f t="shared" si="2"/>
        <v>0</v>
      </c>
      <c r="K20" s="64">
        <f>K19*C$19</f>
        <v>0</v>
      </c>
      <c r="L20" s="60">
        <f>L19*C$19</f>
        <v>0</v>
      </c>
      <c r="M20" s="64"/>
      <c r="N20" s="64"/>
      <c r="O20" s="64"/>
      <c r="P20" s="64"/>
      <c r="Q20" s="64"/>
      <c r="R20" s="60"/>
      <c r="S20" s="64"/>
      <c r="T20" s="71"/>
      <c r="U20" s="75">
        <f>E20+F20+K20+L20</f>
        <v>0</v>
      </c>
    </row>
    <row r="21" spans="1:21">
      <c r="A21" s="212">
        <v>4</v>
      </c>
      <c r="B21" s="213" t="s">
        <v>262</v>
      </c>
      <c r="C21" s="215">
        <f>'ORÇAMENTO '!I44</f>
        <v>0</v>
      </c>
      <c r="D21" s="216" t="e">
        <f>C21/C$55</f>
        <v>#DIV/0!</v>
      </c>
      <c r="E21" s="65">
        <v>0.1</v>
      </c>
      <c r="F21" s="65">
        <v>0.1</v>
      </c>
      <c r="G21" s="67"/>
      <c r="H21" s="18"/>
      <c r="I21" s="18"/>
      <c r="J21" s="86"/>
      <c r="K21" s="65">
        <v>0.2</v>
      </c>
      <c r="L21" s="59">
        <v>0.2</v>
      </c>
      <c r="M21" s="65">
        <v>0.2</v>
      </c>
      <c r="N21" s="65">
        <v>0.1</v>
      </c>
      <c r="O21" s="65">
        <v>0.05</v>
      </c>
      <c r="P21" s="65">
        <v>0.05</v>
      </c>
      <c r="Q21" s="65"/>
      <c r="R21" s="59"/>
      <c r="S21" s="65"/>
      <c r="T21" s="67"/>
      <c r="U21" s="74">
        <f>E21+F21+K21+L21+M21+N21+O21+P21</f>
        <v>1</v>
      </c>
    </row>
    <row r="22" spans="1:21">
      <c r="A22" s="212"/>
      <c r="B22" s="214"/>
      <c r="C22" s="215"/>
      <c r="D22" s="216"/>
      <c r="E22" s="64">
        <f>E21*C$21</f>
        <v>0</v>
      </c>
      <c r="F22" s="64">
        <f>F21*C$21</f>
        <v>0</v>
      </c>
      <c r="G22" s="71" t="e">
        <f t="shared" ref="G22:J22" si="3">G21*D$21</f>
        <v>#DIV/0!</v>
      </c>
      <c r="H22" s="19">
        <f t="shared" si="3"/>
        <v>0</v>
      </c>
      <c r="I22" s="19">
        <f t="shared" si="3"/>
        <v>0</v>
      </c>
      <c r="J22" s="87">
        <f t="shared" si="3"/>
        <v>0</v>
      </c>
      <c r="K22" s="64">
        <f>K21*C$21</f>
        <v>0</v>
      </c>
      <c r="L22" s="60">
        <f>L21*C$21</f>
        <v>0</v>
      </c>
      <c r="M22" s="64">
        <f>M21*C$21</f>
        <v>0</v>
      </c>
      <c r="N22" s="64">
        <f>N21*C$21</f>
        <v>0</v>
      </c>
      <c r="O22" s="64">
        <f>O21*C$21</f>
        <v>0</v>
      </c>
      <c r="P22" s="64">
        <f>P21*C$21</f>
        <v>0</v>
      </c>
      <c r="Q22" s="64"/>
      <c r="R22" s="60"/>
      <c r="S22" s="64"/>
      <c r="T22" s="71"/>
      <c r="U22" s="75">
        <f>E22+F22+K22+L22+M22+N22+O22+P22</f>
        <v>0</v>
      </c>
    </row>
    <row r="23" spans="1:21">
      <c r="A23" s="220">
        <v>5</v>
      </c>
      <c r="B23" s="228" t="s">
        <v>278</v>
      </c>
      <c r="C23" s="215">
        <f>'ORÇAMENTO '!I69</f>
        <v>0</v>
      </c>
      <c r="D23" s="216" t="e">
        <f>C23/C$55</f>
        <v>#DIV/0!</v>
      </c>
      <c r="E23" s="65"/>
      <c r="F23" s="65"/>
      <c r="G23" s="67"/>
      <c r="H23" s="65"/>
      <c r="I23" s="65"/>
      <c r="J23" s="88"/>
      <c r="K23" s="65">
        <v>0.1</v>
      </c>
      <c r="L23" s="59">
        <v>0.2</v>
      </c>
      <c r="M23" s="65">
        <v>0.2</v>
      </c>
      <c r="N23" s="65">
        <v>0.2</v>
      </c>
      <c r="O23" s="65">
        <v>0.2</v>
      </c>
      <c r="P23" s="65">
        <v>0.1</v>
      </c>
      <c r="Q23" s="65"/>
      <c r="R23" s="59"/>
      <c r="S23" s="65"/>
      <c r="T23" s="67"/>
      <c r="U23" s="74">
        <f>K23+L23+M23+N23+O23+P23</f>
        <v>0.99999999999999989</v>
      </c>
    </row>
    <row r="24" spans="1:21">
      <c r="A24" s="221"/>
      <c r="B24" s="229"/>
      <c r="C24" s="215"/>
      <c r="D24" s="216"/>
      <c r="E24" s="72"/>
      <c r="F24" s="66"/>
      <c r="G24" s="62"/>
      <c r="H24" s="61"/>
      <c r="I24" s="61"/>
      <c r="J24" s="61"/>
      <c r="K24" s="64">
        <f>K23*C$23</f>
        <v>0</v>
      </c>
      <c r="L24" s="60">
        <f>L23*C$23</f>
        <v>0</v>
      </c>
      <c r="M24" s="64">
        <f>M23*C$23</f>
        <v>0</v>
      </c>
      <c r="N24" s="64">
        <f>N23*C$23</f>
        <v>0</v>
      </c>
      <c r="O24" s="64">
        <f>O23*C$23</f>
        <v>0</v>
      </c>
      <c r="P24" s="64">
        <f>P23*C$23</f>
        <v>0</v>
      </c>
      <c r="Q24" s="73"/>
      <c r="R24" s="62"/>
      <c r="S24" s="73"/>
      <c r="T24" s="76"/>
      <c r="U24" s="63">
        <f>K24+L24+M24+N24+O24+P24</f>
        <v>0</v>
      </c>
    </row>
    <row r="25" spans="1:21">
      <c r="A25" s="220">
        <v>6</v>
      </c>
      <c r="B25" s="228" t="s">
        <v>561</v>
      </c>
      <c r="C25" s="215">
        <f>'ORÇAMENTO '!I76</f>
        <v>0</v>
      </c>
      <c r="D25" s="216" t="e">
        <f t="shared" ref="D25" si="4">C25/C$55</f>
        <v>#DIV/0!</v>
      </c>
      <c r="E25" s="65"/>
      <c r="F25" s="65"/>
      <c r="G25" s="67"/>
      <c r="H25" s="65"/>
      <c r="I25" s="65"/>
      <c r="J25" s="88"/>
      <c r="K25" s="65"/>
      <c r="L25" s="59"/>
      <c r="M25" s="65"/>
      <c r="N25" s="65">
        <v>0.2</v>
      </c>
      <c r="O25" s="65">
        <v>0.3</v>
      </c>
      <c r="P25" s="65">
        <v>0.3</v>
      </c>
      <c r="Q25" s="65">
        <v>0.2</v>
      </c>
      <c r="R25" s="59"/>
      <c r="S25" s="65"/>
      <c r="T25" s="67"/>
      <c r="U25" s="74">
        <f>N25+O25+P25+Q25</f>
        <v>1</v>
      </c>
    </row>
    <row r="26" spans="1:21">
      <c r="A26" s="221"/>
      <c r="B26" s="229"/>
      <c r="C26" s="215"/>
      <c r="D26" s="216"/>
      <c r="E26" s="66"/>
      <c r="F26" s="66"/>
      <c r="G26" s="62"/>
      <c r="H26" s="61"/>
      <c r="I26" s="61"/>
      <c r="J26" s="61"/>
      <c r="K26" s="73"/>
      <c r="L26" s="62"/>
      <c r="M26" s="73"/>
      <c r="N26" s="64">
        <f>N25*C$25</f>
        <v>0</v>
      </c>
      <c r="O26" s="64">
        <f>O25*C$25</f>
        <v>0</v>
      </c>
      <c r="P26" s="64">
        <f>P25*C$25</f>
        <v>0</v>
      </c>
      <c r="Q26" s="64">
        <f>Q25*C$25</f>
        <v>0</v>
      </c>
      <c r="R26" s="62"/>
      <c r="S26" s="73"/>
      <c r="T26" s="76"/>
      <c r="U26" s="63">
        <f>N26+O26+P26+Q26</f>
        <v>0</v>
      </c>
    </row>
    <row r="27" spans="1:21">
      <c r="A27" s="220">
        <v>7</v>
      </c>
      <c r="B27" s="228" t="s">
        <v>562</v>
      </c>
      <c r="C27" s="215">
        <f>'ORÇAMENTO '!I80</f>
        <v>0</v>
      </c>
      <c r="D27" s="216" t="e">
        <f t="shared" ref="D27" si="5">C27/C$55</f>
        <v>#DIV/0!</v>
      </c>
      <c r="E27" s="65"/>
      <c r="F27" s="65"/>
      <c r="G27" s="67"/>
      <c r="H27" s="65"/>
      <c r="I27" s="65"/>
      <c r="J27" s="88"/>
      <c r="K27" s="65"/>
      <c r="L27" s="59"/>
      <c r="M27" s="65"/>
      <c r="N27" s="65">
        <v>0.2</v>
      </c>
      <c r="O27" s="65">
        <v>0.3</v>
      </c>
      <c r="P27" s="65">
        <v>0.3</v>
      </c>
      <c r="Q27" s="65">
        <v>0.2</v>
      </c>
      <c r="R27" s="59"/>
      <c r="S27" s="65"/>
      <c r="T27" s="67"/>
      <c r="U27" s="74">
        <f>N27+O27+P27+Q27</f>
        <v>1</v>
      </c>
    </row>
    <row r="28" spans="1:21">
      <c r="A28" s="221"/>
      <c r="B28" s="229"/>
      <c r="C28" s="215"/>
      <c r="D28" s="216"/>
      <c r="E28" s="72"/>
      <c r="F28" s="66"/>
      <c r="G28" s="62"/>
      <c r="H28" s="61"/>
      <c r="I28" s="61"/>
      <c r="J28" s="61"/>
      <c r="K28" s="73"/>
      <c r="L28" s="62"/>
      <c r="M28" s="73"/>
      <c r="N28" s="64">
        <f>N27*C$27</f>
        <v>0</v>
      </c>
      <c r="O28" s="64">
        <f>O27*C$27</f>
        <v>0</v>
      </c>
      <c r="P28" s="64">
        <f>P27*C$27</f>
        <v>0</v>
      </c>
      <c r="Q28" s="64">
        <f>Q27*C$27</f>
        <v>0</v>
      </c>
      <c r="R28" s="62"/>
      <c r="S28" s="73"/>
      <c r="T28" s="76"/>
      <c r="U28" s="63">
        <f>N28+O28+P28+Q28</f>
        <v>0</v>
      </c>
    </row>
    <row r="29" spans="1:21">
      <c r="A29" s="220">
        <v>8</v>
      </c>
      <c r="B29" s="237" t="s">
        <v>289</v>
      </c>
      <c r="C29" s="215">
        <f>'ORÇAMENTO '!I88</f>
        <v>0</v>
      </c>
      <c r="D29" s="216" t="e">
        <f t="shared" ref="D29" si="6">C29/C$55</f>
        <v>#DIV/0!</v>
      </c>
      <c r="E29" s="65"/>
      <c r="F29" s="65"/>
      <c r="G29" s="67"/>
      <c r="H29" s="65"/>
      <c r="I29" s="65"/>
      <c r="J29" s="88"/>
      <c r="K29" s="65"/>
      <c r="L29" s="59"/>
      <c r="M29" s="65"/>
      <c r="N29" s="65"/>
      <c r="O29" s="65"/>
      <c r="P29" s="65">
        <v>0.5</v>
      </c>
      <c r="Q29" s="65">
        <v>0.5</v>
      </c>
      <c r="R29" s="59"/>
      <c r="S29" s="65"/>
      <c r="T29" s="67"/>
      <c r="U29" s="74">
        <f>P29+Q29</f>
        <v>1</v>
      </c>
    </row>
    <row r="30" spans="1:21">
      <c r="A30" s="221"/>
      <c r="B30" s="238"/>
      <c r="C30" s="215"/>
      <c r="D30" s="216"/>
      <c r="E30" s="64"/>
      <c r="F30" s="64"/>
      <c r="G30" s="62"/>
      <c r="H30" s="61"/>
      <c r="I30" s="61"/>
      <c r="J30" s="61"/>
      <c r="K30" s="73"/>
      <c r="L30" s="62"/>
      <c r="M30" s="73"/>
      <c r="N30" s="73"/>
      <c r="O30" s="73"/>
      <c r="P30" s="64">
        <f>P29*C$29</f>
        <v>0</v>
      </c>
      <c r="Q30" s="64">
        <f>Q29*C$29</f>
        <v>0</v>
      </c>
      <c r="R30" s="62"/>
      <c r="S30" s="73"/>
      <c r="T30" s="76"/>
      <c r="U30" s="63">
        <f>P30+Q30</f>
        <v>0</v>
      </c>
    </row>
    <row r="31" spans="1:21">
      <c r="A31" s="220">
        <v>9</v>
      </c>
      <c r="B31" s="237" t="s">
        <v>181</v>
      </c>
      <c r="C31" s="215">
        <f>'ORÇAMENTO '!I91</f>
        <v>0</v>
      </c>
      <c r="D31" s="216" t="e">
        <f t="shared" ref="D31" si="7">C31/C$55</f>
        <v>#DIV/0!</v>
      </c>
      <c r="E31" s="65"/>
      <c r="F31" s="65"/>
      <c r="G31" s="67"/>
      <c r="H31" s="65"/>
      <c r="I31" s="65"/>
      <c r="J31" s="88"/>
      <c r="K31" s="65"/>
      <c r="L31" s="59"/>
      <c r="M31" s="65"/>
      <c r="N31" s="65">
        <v>0.4</v>
      </c>
      <c r="O31" s="65">
        <v>0.4</v>
      </c>
      <c r="P31" s="65">
        <v>0.2</v>
      </c>
      <c r="Q31" s="65"/>
      <c r="R31" s="59"/>
      <c r="S31" s="65"/>
      <c r="T31" s="67"/>
      <c r="U31" s="74">
        <f>N31+O31+P31</f>
        <v>1</v>
      </c>
    </row>
    <row r="32" spans="1:21">
      <c r="A32" s="221"/>
      <c r="B32" s="238"/>
      <c r="C32" s="215"/>
      <c r="D32" s="216"/>
      <c r="E32" s="64"/>
      <c r="F32" s="73"/>
      <c r="G32" s="62"/>
      <c r="H32" s="61"/>
      <c r="I32" s="61"/>
      <c r="J32" s="61"/>
      <c r="K32" s="73"/>
      <c r="L32" s="62"/>
      <c r="M32" s="73"/>
      <c r="N32" s="64">
        <f>N31*C$31</f>
        <v>0</v>
      </c>
      <c r="O32" s="64">
        <f>O31*C$31</f>
        <v>0</v>
      </c>
      <c r="P32" s="64">
        <f>P31*C$31</f>
        <v>0</v>
      </c>
      <c r="Q32" s="73"/>
      <c r="R32" s="62"/>
      <c r="S32" s="73"/>
      <c r="T32" s="76"/>
      <c r="U32" s="63">
        <f>N32+O32+P32</f>
        <v>0</v>
      </c>
    </row>
    <row r="33" spans="1:21">
      <c r="A33" s="220">
        <v>10</v>
      </c>
      <c r="B33" s="237" t="s">
        <v>304</v>
      </c>
      <c r="C33" s="215">
        <f>'ORÇAMENTO '!I103</f>
        <v>0</v>
      </c>
      <c r="D33" s="216" t="e">
        <f>C33/C$55</f>
        <v>#DIV/0!</v>
      </c>
      <c r="E33" s="65"/>
      <c r="F33" s="65"/>
      <c r="G33" s="67"/>
      <c r="H33" s="65"/>
      <c r="I33" s="65"/>
      <c r="J33" s="88"/>
      <c r="K33" s="65"/>
      <c r="L33" s="59"/>
      <c r="M33" s="65"/>
      <c r="N33" s="65"/>
      <c r="O33" s="65">
        <v>0.2</v>
      </c>
      <c r="P33" s="65">
        <v>0.3</v>
      </c>
      <c r="Q33" s="65">
        <v>0.2</v>
      </c>
      <c r="R33" s="59">
        <v>0.3</v>
      </c>
      <c r="S33" s="65"/>
      <c r="T33" s="67"/>
      <c r="U33" s="74">
        <f>O33+P33+Q33+R33</f>
        <v>1</v>
      </c>
    </row>
    <row r="34" spans="1:21">
      <c r="A34" s="221"/>
      <c r="B34" s="238"/>
      <c r="C34" s="215"/>
      <c r="D34" s="216"/>
      <c r="E34" s="64"/>
      <c r="F34" s="73"/>
      <c r="G34" s="62"/>
      <c r="H34" s="61"/>
      <c r="I34" s="61"/>
      <c r="J34" s="61"/>
      <c r="K34" s="73"/>
      <c r="L34" s="62"/>
      <c r="M34" s="73"/>
      <c r="N34" s="73"/>
      <c r="O34" s="64">
        <f>O33*C$33</f>
        <v>0</v>
      </c>
      <c r="P34" s="64">
        <f>P33*C$33</f>
        <v>0</v>
      </c>
      <c r="Q34" s="64">
        <f>Q33*C$33</f>
        <v>0</v>
      </c>
      <c r="R34" s="60">
        <f>R33*C$33</f>
        <v>0</v>
      </c>
      <c r="S34" s="73"/>
      <c r="T34" s="76"/>
      <c r="U34" s="63">
        <f>O34+P34+Q34+R34</f>
        <v>0</v>
      </c>
    </row>
    <row r="35" spans="1:21">
      <c r="A35" s="220">
        <v>11</v>
      </c>
      <c r="B35" s="237" t="s">
        <v>307</v>
      </c>
      <c r="C35" s="215">
        <f>'ORÇAMENTO '!I107</f>
        <v>0</v>
      </c>
      <c r="D35" s="216" t="e">
        <f t="shared" ref="D35" si="8">C35/C$55</f>
        <v>#DIV/0!</v>
      </c>
      <c r="E35" s="65"/>
      <c r="F35" s="65"/>
      <c r="G35" s="67"/>
      <c r="H35" s="65"/>
      <c r="I35" s="65"/>
      <c r="J35" s="88"/>
      <c r="K35" s="65"/>
      <c r="L35" s="59"/>
      <c r="M35" s="65"/>
      <c r="N35" s="65"/>
      <c r="O35" s="65"/>
      <c r="P35" s="65">
        <v>0.2</v>
      </c>
      <c r="Q35" s="65">
        <v>0.3</v>
      </c>
      <c r="R35" s="59">
        <v>0.5</v>
      </c>
      <c r="S35" s="65"/>
      <c r="T35" s="67"/>
      <c r="U35" s="74">
        <f>P35+Q35+R35</f>
        <v>1</v>
      </c>
    </row>
    <row r="36" spans="1:21">
      <c r="A36" s="221"/>
      <c r="B36" s="238"/>
      <c r="C36" s="215"/>
      <c r="D36" s="216"/>
      <c r="E36" s="64"/>
      <c r="F36" s="73"/>
      <c r="G36" s="62"/>
      <c r="H36" s="61"/>
      <c r="I36" s="61"/>
      <c r="J36" s="61"/>
      <c r="K36" s="73"/>
      <c r="L36" s="62"/>
      <c r="M36" s="73"/>
      <c r="N36" s="73"/>
      <c r="O36" s="73"/>
      <c r="P36" s="64">
        <f>P35*C$35</f>
        <v>0</v>
      </c>
      <c r="Q36" s="64">
        <f>Q35*C$35</f>
        <v>0</v>
      </c>
      <c r="R36" s="60">
        <f>R35*C$35</f>
        <v>0</v>
      </c>
      <c r="S36" s="73"/>
      <c r="T36" s="76"/>
      <c r="U36" s="63">
        <f>P36+Q36+R36</f>
        <v>0</v>
      </c>
    </row>
    <row r="37" spans="1:21">
      <c r="A37" s="220">
        <v>12</v>
      </c>
      <c r="B37" s="237" t="s">
        <v>564</v>
      </c>
      <c r="C37" s="215">
        <f>'ORÇAMENTO '!I110</f>
        <v>0</v>
      </c>
      <c r="D37" s="216" t="e">
        <f t="shared" ref="D37" si="9">C37/C$55</f>
        <v>#DIV/0!</v>
      </c>
      <c r="E37" s="65"/>
      <c r="F37" s="65"/>
      <c r="G37" s="67"/>
      <c r="H37" s="65"/>
      <c r="I37" s="65"/>
      <c r="J37" s="88"/>
      <c r="K37" s="65"/>
      <c r="L37" s="59"/>
      <c r="M37" s="65"/>
      <c r="N37" s="65"/>
      <c r="O37" s="65">
        <v>0.2</v>
      </c>
      <c r="P37" s="65">
        <v>0.2</v>
      </c>
      <c r="Q37" s="65">
        <v>0.2</v>
      </c>
      <c r="R37" s="59">
        <v>0.2</v>
      </c>
      <c r="S37" s="65">
        <v>0.2</v>
      </c>
      <c r="T37" s="67"/>
      <c r="U37" s="74">
        <f>O37+P37+Q37+R37+S37</f>
        <v>1</v>
      </c>
    </row>
    <row r="38" spans="1:21">
      <c r="A38" s="221"/>
      <c r="B38" s="238"/>
      <c r="C38" s="215"/>
      <c r="D38" s="216"/>
      <c r="E38" s="64"/>
      <c r="F38" s="73"/>
      <c r="G38" s="62"/>
      <c r="H38" s="61"/>
      <c r="I38" s="61"/>
      <c r="J38" s="61"/>
      <c r="K38" s="73"/>
      <c r="L38" s="62"/>
      <c r="M38" s="73"/>
      <c r="N38" s="73"/>
      <c r="O38" s="64">
        <f>O37*C$37</f>
        <v>0</v>
      </c>
      <c r="P38" s="64">
        <f>P37*C$37</f>
        <v>0</v>
      </c>
      <c r="Q38" s="64">
        <f>Q37*C$37</f>
        <v>0</v>
      </c>
      <c r="R38" s="60">
        <f>R37*C$37</f>
        <v>0</v>
      </c>
      <c r="S38" s="64">
        <f>S37*C$37</f>
        <v>0</v>
      </c>
      <c r="T38" s="76"/>
      <c r="U38" s="63">
        <f>O38+P38+Q38+R38+S38</f>
        <v>0</v>
      </c>
    </row>
    <row r="39" spans="1:21">
      <c r="A39" s="220">
        <v>13</v>
      </c>
      <c r="B39" s="237" t="s">
        <v>565</v>
      </c>
      <c r="C39" s="215">
        <f>'ORÇAMENTO '!I117</f>
        <v>0</v>
      </c>
      <c r="D39" s="216" t="e">
        <f t="shared" ref="D39" si="10">C39/C$55</f>
        <v>#DIV/0!</v>
      </c>
      <c r="E39" s="65"/>
      <c r="F39" s="65"/>
      <c r="G39" s="67"/>
      <c r="H39" s="65"/>
      <c r="I39" s="65"/>
      <c r="J39" s="88"/>
      <c r="K39" s="65"/>
      <c r="L39" s="59"/>
      <c r="M39" s="65"/>
      <c r="N39" s="65"/>
      <c r="O39" s="65">
        <v>0.2</v>
      </c>
      <c r="P39" s="65">
        <v>0.2</v>
      </c>
      <c r="Q39" s="65">
        <v>0.3</v>
      </c>
      <c r="R39" s="65">
        <v>0.3</v>
      </c>
      <c r="S39" s="65"/>
      <c r="T39" s="67"/>
      <c r="U39" s="74">
        <f>O39+P39+Q39+R39</f>
        <v>1</v>
      </c>
    </row>
    <row r="40" spans="1:21">
      <c r="A40" s="221"/>
      <c r="B40" s="238"/>
      <c r="C40" s="215"/>
      <c r="D40" s="216"/>
      <c r="E40" s="73"/>
      <c r="F40" s="64"/>
      <c r="G40" s="62"/>
      <c r="H40" s="61"/>
      <c r="I40" s="61"/>
      <c r="J40" s="61"/>
      <c r="K40" s="73"/>
      <c r="L40" s="62"/>
      <c r="M40" s="73"/>
      <c r="N40" s="73"/>
      <c r="O40" s="64">
        <f>O39*C$39</f>
        <v>0</v>
      </c>
      <c r="P40" s="64">
        <f>P39*C$39</f>
        <v>0</v>
      </c>
      <c r="Q40" s="64">
        <f>Q39*C$39</f>
        <v>0</v>
      </c>
      <c r="R40" s="64">
        <f>R39*C$39</f>
        <v>0</v>
      </c>
      <c r="S40" s="73"/>
      <c r="T40" s="76"/>
      <c r="U40" s="63">
        <f>O40+P40+Q40+R40</f>
        <v>0</v>
      </c>
    </row>
    <row r="41" spans="1:21">
      <c r="A41" s="220">
        <v>14</v>
      </c>
      <c r="B41" s="237" t="s">
        <v>566</v>
      </c>
      <c r="C41" s="215">
        <f>'ORÇAMENTO '!I133</f>
        <v>0</v>
      </c>
      <c r="D41" s="216" t="e">
        <f t="shared" ref="D41" si="11">C41/C$55</f>
        <v>#DIV/0!</v>
      </c>
      <c r="E41" s="65"/>
      <c r="F41" s="65"/>
      <c r="G41" s="67"/>
      <c r="H41" s="65"/>
      <c r="I41" s="65"/>
      <c r="J41" s="88"/>
      <c r="K41" s="65"/>
      <c r="L41" s="59"/>
      <c r="M41" s="65">
        <v>0.3</v>
      </c>
      <c r="N41" s="65">
        <v>0.2</v>
      </c>
      <c r="O41" s="65">
        <v>0.1</v>
      </c>
      <c r="P41" s="65">
        <v>0.2</v>
      </c>
      <c r="Q41" s="65">
        <v>0.2</v>
      </c>
      <c r="R41" s="59"/>
      <c r="S41" s="65"/>
      <c r="T41" s="67"/>
      <c r="U41" s="74">
        <f>M41+N41+O41+P41+Q41</f>
        <v>1</v>
      </c>
    </row>
    <row r="42" spans="1:21">
      <c r="A42" s="221"/>
      <c r="B42" s="238"/>
      <c r="C42" s="215"/>
      <c r="D42" s="216"/>
      <c r="E42" s="73"/>
      <c r="F42" s="73"/>
      <c r="G42" s="62"/>
      <c r="H42" s="61"/>
      <c r="I42" s="61"/>
      <c r="J42" s="61"/>
      <c r="K42" s="73"/>
      <c r="L42" s="62"/>
      <c r="M42" s="64">
        <f>M41*C$41</f>
        <v>0</v>
      </c>
      <c r="N42" s="64">
        <f>N41*C$41</f>
        <v>0</v>
      </c>
      <c r="O42" s="64">
        <f>O41*C$41</f>
        <v>0</v>
      </c>
      <c r="P42" s="64">
        <f>P41*C$41</f>
        <v>0</v>
      </c>
      <c r="Q42" s="64">
        <f>Q41*C$41</f>
        <v>0</v>
      </c>
      <c r="R42" s="62"/>
      <c r="S42" s="73"/>
      <c r="T42" s="76"/>
      <c r="U42" s="63">
        <f>M42+N42+O42+P42+Q42</f>
        <v>0</v>
      </c>
    </row>
    <row r="43" spans="1:21">
      <c r="A43" s="220">
        <v>15</v>
      </c>
      <c r="B43" s="237" t="s">
        <v>567</v>
      </c>
      <c r="C43" s="215">
        <f>'ORÇAMENTO '!I200</f>
        <v>0</v>
      </c>
      <c r="D43" s="216" t="e">
        <f>C43/C$55</f>
        <v>#DIV/0!</v>
      </c>
      <c r="E43" s="65"/>
      <c r="F43" s="65"/>
      <c r="G43" s="67"/>
      <c r="H43" s="65"/>
      <c r="I43" s="65"/>
      <c r="J43" s="88"/>
      <c r="K43" s="65"/>
      <c r="L43" s="59"/>
      <c r="M43" s="65"/>
      <c r="N43" s="65"/>
      <c r="O43" s="65"/>
      <c r="P43" s="65"/>
      <c r="Q43" s="65">
        <v>0.3</v>
      </c>
      <c r="R43" s="65">
        <v>0.3</v>
      </c>
      <c r="S43" s="65">
        <v>0.2</v>
      </c>
      <c r="T43" s="65">
        <v>0.2</v>
      </c>
      <c r="U43" s="74">
        <f>Q43+R43+S43+T43</f>
        <v>1</v>
      </c>
    </row>
    <row r="44" spans="1:21">
      <c r="A44" s="221"/>
      <c r="B44" s="238"/>
      <c r="C44" s="215"/>
      <c r="D44" s="216"/>
      <c r="E44" s="73"/>
      <c r="F44" s="73"/>
      <c r="G44" s="62"/>
      <c r="H44" s="61"/>
      <c r="I44" s="61"/>
      <c r="J44" s="61"/>
      <c r="K44" s="73"/>
      <c r="L44" s="62"/>
      <c r="M44" s="73"/>
      <c r="N44" s="73"/>
      <c r="O44" s="73"/>
      <c r="P44" s="73"/>
      <c r="Q44" s="64">
        <f>Q43*C$43</f>
        <v>0</v>
      </c>
      <c r="R44" s="64">
        <f>R43*C$43</f>
        <v>0</v>
      </c>
      <c r="S44" s="64">
        <f>S43*C$43</f>
        <v>0</v>
      </c>
      <c r="T44" s="64">
        <f>T43*C$43</f>
        <v>0</v>
      </c>
      <c r="U44" s="63">
        <f>Q44+R44+S44+T44</f>
        <v>0</v>
      </c>
    </row>
    <row r="45" spans="1:21">
      <c r="A45" s="220">
        <v>16</v>
      </c>
      <c r="B45" s="228" t="s">
        <v>568</v>
      </c>
      <c r="C45" s="215">
        <f>'ORÇAMENTO '!I232</f>
        <v>0</v>
      </c>
      <c r="D45" s="216" t="e">
        <f t="shared" ref="D45" si="12">C45/C$55</f>
        <v>#DIV/0!</v>
      </c>
      <c r="E45" s="65"/>
      <c r="F45" s="65"/>
      <c r="G45" s="67"/>
      <c r="H45" s="65"/>
      <c r="I45" s="65"/>
      <c r="J45" s="88"/>
      <c r="K45" s="65"/>
      <c r="L45" s="59"/>
      <c r="M45" s="65"/>
      <c r="N45" s="65"/>
      <c r="O45" s="65">
        <v>0.2</v>
      </c>
      <c r="P45" s="65">
        <v>0.2</v>
      </c>
      <c r="Q45" s="65">
        <v>0.2</v>
      </c>
      <c r="R45" s="65">
        <v>0.2</v>
      </c>
      <c r="S45" s="65">
        <v>0.1</v>
      </c>
      <c r="T45" s="65">
        <v>0.1</v>
      </c>
      <c r="U45" s="74">
        <f>O45+P45+Q45+R45+S45+T45</f>
        <v>1</v>
      </c>
    </row>
    <row r="46" spans="1:21">
      <c r="A46" s="221"/>
      <c r="B46" s="229"/>
      <c r="C46" s="215"/>
      <c r="D46" s="216"/>
      <c r="E46" s="73"/>
      <c r="F46" s="73"/>
      <c r="G46" s="62"/>
      <c r="H46" s="61"/>
      <c r="I46" s="61"/>
      <c r="J46" s="61"/>
      <c r="K46" s="73"/>
      <c r="L46" s="62"/>
      <c r="M46" s="73"/>
      <c r="N46" s="73"/>
      <c r="O46" s="64">
        <f>O45*C$45</f>
        <v>0</v>
      </c>
      <c r="P46" s="64">
        <f>P45*C$45</f>
        <v>0</v>
      </c>
      <c r="Q46" s="64">
        <f>Q45*C$45</f>
        <v>0</v>
      </c>
      <c r="R46" s="64">
        <f>R45*C$45</f>
        <v>0</v>
      </c>
      <c r="S46" s="64">
        <f>S45*C$45</f>
        <v>0</v>
      </c>
      <c r="T46" s="64">
        <f>T45*C$45</f>
        <v>0</v>
      </c>
      <c r="U46" s="63">
        <f>O46+P46+Q46+R46+S46+T46</f>
        <v>0</v>
      </c>
    </row>
    <row r="47" spans="1:21">
      <c r="A47" s="220">
        <v>17</v>
      </c>
      <c r="B47" s="228" t="s">
        <v>569</v>
      </c>
      <c r="C47" s="215">
        <f>'ORÇAMENTO '!I259</f>
        <v>0</v>
      </c>
      <c r="D47" s="216" t="e">
        <f t="shared" ref="D47" si="13">C47/C$55</f>
        <v>#DIV/0!</v>
      </c>
      <c r="E47" s="65"/>
      <c r="F47" s="65"/>
      <c r="G47" s="67"/>
      <c r="H47" s="65"/>
      <c r="I47" s="65"/>
      <c r="J47" s="88"/>
      <c r="K47" s="65"/>
      <c r="L47" s="59"/>
      <c r="M47" s="65"/>
      <c r="N47" s="65"/>
      <c r="O47" s="65"/>
      <c r="P47" s="65">
        <v>0.2</v>
      </c>
      <c r="Q47" s="65">
        <v>0.2</v>
      </c>
      <c r="R47" s="65">
        <v>0.2</v>
      </c>
      <c r="S47" s="65">
        <v>0.2</v>
      </c>
      <c r="T47" s="65">
        <v>0.2</v>
      </c>
      <c r="U47" s="74">
        <f>P47+Q47+R47+S47+T47</f>
        <v>1</v>
      </c>
    </row>
    <row r="48" spans="1:21">
      <c r="A48" s="221"/>
      <c r="B48" s="229"/>
      <c r="C48" s="215"/>
      <c r="D48" s="216"/>
      <c r="E48" s="73"/>
      <c r="F48" s="73"/>
      <c r="G48" s="62"/>
      <c r="H48" s="61"/>
      <c r="I48" s="61"/>
      <c r="J48" s="61"/>
      <c r="K48" s="73"/>
      <c r="L48" s="62"/>
      <c r="M48" s="73"/>
      <c r="N48" s="73"/>
      <c r="O48" s="73"/>
      <c r="P48" s="64">
        <f>P47*C$47</f>
        <v>0</v>
      </c>
      <c r="Q48" s="64">
        <f>Q47*C$47</f>
        <v>0</v>
      </c>
      <c r="R48" s="64">
        <f>R47*C$47</f>
        <v>0</v>
      </c>
      <c r="S48" s="64">
        <f>S47*C$47</f>
        <v>0</v>
      </c>
      <c r="T48" s="64">
        <f>T47*C$47</f>
        <v>0</v>
      </c>
      <c r="U48" s="63">
        <f>P48+Q48+R48+S48+T48</f>
        <v>0</v>
      </c>
    </row>
    <row r="49" spans="1:21">
      <c r="A49" s="220">
        <v>18</v>
      </c>
      <c r="B49" s="228" t="s">
        <v>570</v>
      </c>
      <c r="C49" s="215">
        <f>'ORÇAMENTO '!I289</f>
        <v>0</v>
      </c>
      <c r="D49" s="216" t="e">
        <f t="shared" ref="D49" si="14">C49/C$55</f>
        <v>#DIV/0!</v>
      </c>
      <c r="E49" s="65"/>
      <c r="F49" s="65"/>
      <c r="G49" s="67"/>
      <c r="H49" s="65"/>
      <c r="I49" s="65"/>
      <c r="J49" s="88"/>
      <c r="K49" s="65"/>
      <c r="L49" s="59"/>
      <c r="M49" s="65"/>
      <c r="N49" s="65"/>
      <c r="O49" s="65"/>
      <c r="P49" s="65">
        <v>0.1</v>
      </c>
      <c r="Q49" s="65">
        <v>0.3</v>
      </c>
      <c r="R49" s="65">
        <v>0.3</v>
      </c>
      <c r="S49" s="65">
        <v>0.3</v>
      </c>
      <c r="T49" s="67"/>
      <c r="U49" s="74">
        <f>P49+Q49+R49+S49</f>
        <v>1</v>
      </c>
    </row>
    <row r="50" spans="1:21">
      <c r="A50" s="221"/>
      <c r="B50" s="229"/>
      <c r="C50" s="215"/>
      <c r="D50" s="216"/>
      <c r="E50" s="73"/>
      <c r="F50" s="73"/>
      <c r="G50" s="62"/>
      <c r="H50" s="61"/>
      <c r="I50" s="61"/>
      <c r="J50" s="61"/>
      <c r="K50" s="73"/>
      <c r="L50" s="62"/>
      <c r="M50" s="73"/>
      <c r="N50" s="73"/>
      <c r="O50" s="73"/>
      <c r="P50" s="64">
        <f>P49*C$49</f>
        <v>0</v>
      </c>
      <c r="Q50" s="64">
        <f>Q49*C$49</f>
        <v>0</v>
      </c>
      <c r="R50" s="64">
        <f>R49*C$49</f>
        <v>0</v>
      </c>
      <c r="S50" s="64">
        <f>S49*C$49</f>
        <v>0</v>
      </c>
      <c r="T50" s="76"/>
      <c r="U50" s="63">
        <f>P50+Q50+R50+S50</f>
        <v>0</v>
      </c>
    </row>
    <row r="51" spans="1:21">
      <c r="A51" s="220">
        <v>19</v>
      </c>
      <c r="B51" s="228" t="s">
        <v>220</v>
      </c>
      <c r="C51" s="215">
        <f>'ORÇAMENTO '!I299</f>
        <v>0</v>
      </c>
      <c r="D51" s="216" t="e">
        <f t="shared" ref="D51" si="15">C51/C$55</f>
        <v>#DIV/0!</v>
      </c>
      <c r="E51" s="65"/>
      <c r="F51" s="65"/>
      <c r="G51" s="67"/>
      <c r="H51" s="67"/>
      <c r="I51" s="67"/>
      <c r="J51" s="59"/>
      <c r="K51" s="65"/>
      <c r="L51" s="59"/>
      <c r="M51" s="65"/>
      <c r="N51" s="65"/>
      <c r="O51" s="65"/>
      <c r="P51" s="65"/>
      <c r="Q51" s="65"/>
      <c r="R51" s="65">
        <v>0.2</v>
      </c>
      <c r="S51" s="65">
        <v>0.4</v>
      </c>
      <c r="T51" s="65">
        <v>0.4</v>
      </c>
      <c r="U51" s="74">
        <f>R51+S51+T51</f>
        <v>1</v>
      </c>
    </row>
    <row r="52" spans="1:21">
      <c r="A52" s="221"/>
      <c r="B52" s="229"/>
      <c r="C52" s="215"/>
      <c r="D52" s="216"/>
      <c r="E52" s="73"/>
      <c r="F52" s="73"/>
      <c r="G52" s="62"/>
      <c r="H52" s="62"/>
      <c r="I52" s="62"/>
      <c r="J52" s="62"/>
      <c r="K52" s="73"/>
      <c r="L52" s="62"/>
      <c r="M52" s="73"/>
      <c r="N52" s="73"/>
      <c r="O52" s="73"/>
      <c r="P52" s="73"/>
      <c r="Q52" s="73"/>
      <c r="R52" s="64">
        <f>R51*C$51</f>
        <v>0</v>
      </c>
      <c r="S52" s="64">
        <f>S51*C$51</f>
        <v>0</v>
      </c>
      <c r="T52" s="64">
        <f>T51*C$51</f>
        <v>0</v>
      </c>
      <c r="U52" s="63">
        <f>R52+S52+T52</f>
        <v>0</v>
      </c>
    </row>
    <row r="53" spans="1:21">
      <c r="A53" s="220">
        <v>20</v>
      </c>
      <c r="B53" s="228" t="s">
        <v>571</v>
      </c>
      <c r="C53" s="215">
        <f>'ORÇAMENTO '!I308</f>
        <v>0</v>
      </c>
      <c r="D53" s="216" t="e">
        <f>C53/C$55</f>
        <v>#DIV/0!</v>
      </c>
      <c r="E53" s="65"/>
      <c r="F53" s="65"/>
      <c r="G53" s="67"/>
      <c r="H53" s="65"/>
      <c r="I53" s="65"/>
      <c r="J53" s="88"/>
      <c r="K53" s="65"/>
      <c r="L53" s="59"/>
      <c r="M53" s="65"/>
      <c r="N53" s="65"/>
      <c r="O53" s="65"/>
      <c r="P53" s="65"/>
      <c r="Q53" s="65"/>
      <c r="R53" s="59"/>
      <c r="S53" s="65">
        <v>0.5</v>
      </c>
      <c r="T53" s="65">
        <v>0.5</v>
      </c>
      <c r="U53" s="74">
        <f>S53+T53</f>
        <v>1</v>
      </c>
    </row>
    <row r="54" spans="1:21" ht="15.75" thickBot="1">
      <c r="A54" s="236"/>
      <c r="B54" s="239"/>
      <c r="C54" s="240"/>
      <c r="D54" s="216"/>
      <c r="E54" s="73"/>
      <c r="F54" s="73"/>
      <c r="G54" s="62"/>
      <c r="H54" s="61"/>
      <c r="I54" s="61"/>
      <c r="J54" s="61"/>
      <c r="K54" s="73"/>
      <c r="L54" s="62"/>
      <c r="M54" s="73"/>
      <c r="N54" s="73"/>
      <c r="O54" s="73"/>
      <c r="P54" s="73"/>
      <c r="Q54" s="73"/>
      <c r="R54" s="62"/>
      <c r="S54" s="64">
        <f>S53*C$53</f>
        <v>0</v>
      </c>
      <c r="T54" s="64">
        <f>T53*C$53</f>
        <v>0</v>
      </c>
      <c r="U54" s="63">
        <f>S54+T54</f>
        <v>0</v>
      </c>
    </row>
    <row r="55" spans="1:21">
      <c r="A55" s="203" t="s">
        <v>3</v>
      </c>
      <c r="B55" s="204"/>
      <c r="C55" s="232">
        <f>SUM(C15:C54)</f>
        <v>0</v>
      </c>
      <c r="D55" s="234" t="e">
        <f>D15+D17+D19+D21+D23+D25+D27+D29+D31+D33+D35+D37+D39+D41+D43+D45+D47+D49+D51+D53</f>
        <v>#DIV/0!</v>
      </c>
      <c r="E55" s="195">
        <f>E16+E18+E20+E22</f>
        <v>0</v>
      </c>
      <c r="F55" s="195">
        <f>F16+F18+F20+F22</f>
        <v>0</v>
      </c>
      <c r="G55" s="195" t="e">
        <f>G16+G18+#REF!+G20+G22+#REF!+#REF!+#REF!+#REF!+#REF!+#REF!</f>
        <v>#DIV/0!</v>
      </c>
      <c r="H55" s="195" t="e">
        <f>H16+H18+#REF!+H20+H22+#REF!+#REF!+#REF!+#REF!+#REF!+#REF!</f>
        <v>#REF!</v>
      </c>
      <c r="I55" s="195" t="e">
        <f>I16+I18+#REF!+I20+I22+#REF!+#REF!+#REF!+#REF!+#REF!+#REF!</f>
        <v>#REF!</v>
      </c>
      <c r="J55" s="195" t="e">
        <f>J16+J18+#REF!+J20+J22+#REF!+#REF!+#REF!+#REF!+#REF!+#REF!</f>
        <v>#REF!</v>
      </c>
      <c r="K55" s="195">
        <f>K16+K18+K20+K22+K24</f>
        <v>0</v>
      </c>
      <c r="L55" s="195">
        <f>L16+L18+L20+L22+L24</f>
        <v>0</v>
      </c>
      <c r="M55" s="195">
        <f>M16+M18+M22+M24+M42</f>
        <v>0</v>
      </c>
      <c r="N55" s="195">
        <f>N16+N18+N22+N24+N26+N28+N32+N42</f>
        <v>0</v>
      </c>
      <c r="O55" s="195">
        <f>O16+O18+O22+O24+O26+O28+O32+O34+O38+O40+O42+O46</f>
        <v>0</v>
      </c>
      <c r="P55" s="195">
        <f>P16+P18+P22+P24+P26+P28+P30+P32+P34+P36+P38+P40+P42+P46+P48+P50</f>
        <v>0</v>
      </c>
      <c r="Q55" s="195">
        <f>Q16+Q26+Q28+Q30+Q34+Q36+Q38+Q40+Q42+Q44+Q46+Q48+Q50</f>
        <v>0</v>
      </c>
      <c r="R55" s="195">
        <f>R16+R34+R36+R38+R40+R44+R46+R48+R50+R52</f>
        <v>0</v>
      </c>
      <c r="S55" s="195">
        <f>S16+S38+S44+S46+S48+S50+S52+S54</f>
        <v>0</v>
      </c>
      <c r="T55" s="195">
        <f>T16+T44+T46+T48+T52+T54</f>
        <v>0</v>
      </c>
      <c r="U55" s="230">
        <f>U16+U18+U20+U22+U24+U26+U28+U30+U32+U34+U36+U38+U40+U42+U44+U46+U48+U50+U52+U54</f>
        <v>0</v>
      </c>
    </row>
    <row r="56" spans="1:21" ht="15.75" thickBot="1">
      <c r="A56" s="205"/>
      <c r="B56" s="206"/>
      <c r="C56" s="233"/>
      <c r="D56" s="235"/>
      <c r="E56" s="207"/>
      <c r="F56" s="207"/>
      <c r="G56" s="207"/>
      <c r="H56" s="207"/>
      <c r="I56" s="207"/>
      <c r="J56" s="207"/>
      <c r="K56" s="196"/>
      <c r="L56" s="196"/>
      <c r="M56" s="196"/>
      <c r="N56" s="196"/>
      <c r="O56" s="196"/>
      <c r="P56" s="196"/>
      <c r="Q56" s="196"/>
      <c r="R56" s="196"/>
      <c r="S56" s="196"/>
      <c r="T56" s="196"/>
      <c r="U56" s="231"/>
    </row>
    <row r="57" spans="1:21">
      <c r="A57" s="203" t="s">
        <v>108</v>
      </c>
      <c r="B57" s="204"/>
      <c r="C57" s="208">
        <f>C55</f>
        <v>0</v>
      </c>
      <c r="D57" s="209"/>
      <c r="E57" s="195">
        <f>E55</f>
        <v>0</v>
      </c>
      <c r="F57" s="195">
        <f>E55+F55</f>
        <v>0</v>
      </c>
      <c r="G57" s="195" t="e">
        <f>G55+F57</f>
        <v>#DIV/0!</v>
      </c>
      <c r="H57" s="195" t="e">
        <f>H55+G57</f>
        <v>#REF!</v>
      </c>
      <c r="I57" s="195" t="e">
        <f>I55+H57</f>
        <v>#REF!</v>
      </c>
      <c r="J57" s="195" t="e">
        <f>J55+I57</f>
        <v>#REF!</v>
      </c>
      <c r="K57" s="195">
        <f>E55+F55+K55</f>
        <v>0</v>
      </c>
      <c r="L57" s="195">
        <f t="shared" ref="L57:T57" si="16">K57+L55</f>
        <v>0</v>
      </c>
      <c r="M57" s="195">
        <f t="shared" si="16"/>
        <v>0</v>
      </c>
      <c r="N57" s="195">
        <f t="shared" si="16"/>
        <v>0</v>
      </c>
      <c r="O57" s="195">
        <f t="shared" si="16"/>
        <v>0</v>
      </c>
      <c r="P57" s="195">
        <f t="shared" si="16"/>
        <v>0</v>
      </c>
      <c r="Q57" s="195">
        <f t="shared" si="16"/>
        <v>0</v>
      </c>
      <c r="R57" s="195">
        <f t="shared" si="16"/>
        <v>0</v>
      </c>
      <c r="S57" s="195">
        <f t="shared" si="16"/>
        <v>0</v>
      </c>
      <c r="T57" s="195">
        <f t="shared" si="16"/>
        <v>0</v>
      </c>
      <c r="U57" s="195"/>
    </row>
    <row r="58" spans="1:21" ht="15.75" thickBot="1">
      <c r="A58" s="205"/>
      <c r="B58" s="206"/>
      <c r="C58" s="210"/>
      <c r="D58" s="211"/>
      <c r="E58" s="207"/>
      <c r="F58" s="207"/>
      <c r="G58" s="207"/>
      <c r="H58" s="196"/>
      <c r="I58" s="196"/>
      <c r="J58" s="196"/>
      <c r="K58" s="196"/>
      <c r="L58" s="196"/>
      <c r="M58" s="196"/>
      <c r="N58" s="196"/>
      <c r="O58" s="196"/>
      <c r="P58" s="196"/>
      <c r="Q58" s="196"/>
      <c r="R58" s="196"/>
      <c r="S58" s="196"/>
      <c r="T58" s="196"/>
      <c r="U58" s="196"/>
    </row>
    <row r="61" spans="1:21" ht="15.75">
      <c r="B61" s="91"/>
      <c r="Q61" s="92"/>
    </row>
    <row r="62" spans="1:21" ht="15.75">
      <c r="B62" s="91"/>
      <c r="Q62" s="92"/>
    </row>
    <row r="63" spans="1:21" ht="15.75">
      <c r="B63" s="93"/>
      <c r="Q63" s="91"/>
    </row>
    <row r="64" spans="1:21" ht="15.75">
      <c r="B64" s="93"/>
      <c r="Q64" s="91"/>
    </row>
    <row r="65" spans="2:17" ht="15.75">
      <c r="B65" s="90"/>
      <c r="Q65" s="93"/>
    </row>
    <row r="66" spans="2:17" ht="15.75">
      <c r="Q66" s="93"/>
    </row>
    <row r="67" spans="2:17" ht="15.75">
      <c r="Q67" s="90"/>
    </row>
  </sheetData>
  <mergeCells count="125">
    <mergeCell ref="Q57:Q58"/>
    <mergeCell ref="R55:R56"/>
    <mergeCell ref="R57:R58"/>
    <mergeCell ref="S55:S56"/>
    <mergeCell ref="T55:T56"/>
    <mergeCell ref="S57:S58"/>
    <mergeCell ref="T57:T58"/>
    <mergeCell ref="K57:K58"/>
    <mergeCell ref="L57:L58"/>
    <mergeCell ref="M55:M56"/>
    <mergeCell ref="M57:M58"/>
    <mergeCell ref="N55:N56"/>
    <mergeCell ref="N57:N58"/>
    <mergeCell ref="O55:O56"/>
    <mergeCell ref="O57:O58"/>
    <mergeCell ref="P55:P56"/>
    <mergeCell ref="P57:P58"/>
    <mergeCell ref="A51:A52"/>
    <mergeCell ref="C51:C52"/>
    <mergeCell ref="D51:D52"/>
    <mergeCell ref="A1:A6"/>
    <mergeCell ref="C49:C50"/>
    <mergeCell ref="C53:C54"/>
    <mergeCell ref="D39:D40"/>
    <mergeCell ref="D41:D42"/>
    <mergeCell ref="D43:D44"/>
    <mergeCell ref="D45:D46"/>
    <mergeCell ref="D47:D48"/>
    <mergeCell ref="D49:D50"/>
    <mergeCell ref="D53:D54"/>
    <mergeCell ref="C39:C40"/>
    <mergeCell ref="C41:C42"/>
    <mergeCell ref="C43:C44"/>
    <mergeCell ref="C45:C46"/>
    <mergeCell ref="C47:C48"/>
    <mergeCell ref="C33:C34"/>
    <mergeCell ref="D31:D32"/>
    <mergeCell ref="D33:D34"/>
    <mergeCell ref="C37:C38"/>
    <mergeCell ref="C35:C36"/>
    <mergeCell ref="D35:D36"/>
    <mergeCell ref="D37:D38"/>
    <mergeCell ref="C25:C26"/>
    <mergeCell ref="D25:D26"/>
    <mergeCell ref="B27:B28"/>
    <mergeCell ref="B29:B30"/>
    <mergeCell ref="B31:B32"/>
    <mergeCell ref="C27:C28"/>
    <mergeCell ref="D27:D28"/>
    <mergeCell ref="C29:C30"/>
    <mergeCell ref="D29:D30"/>
    <mergeCell ref="C31:C32"/>
    <mergeCell ref="B15:B16"/>
    <mergeCell ref="C15:C16"/>
    <mergeCell ref="D15:D16"/>
    <mergeCell ref="A45:A46"/>
    <mergeCell ref="A47:A48"/>
    <mergeCell ref="A49:A50"/>
    <mergeCell ref="A53:A54"/>
    <mergeCell ref="B25:B26"/>
    <mergeCell ref="B33:B34"/>
    <mergeCell ref="B35:B36"/>
    <mergeCell ref="B37:B38"/>
    <mergeCell ref="B39:B40"/>
    <mergeCell ref="B41:B42"/>
    <mergeCell ref="B43:B44"/>
    <mergeCell ref="B45:B46"/>
    <mergeCell ref="B47:B48"/>
    <mergeCell ref="B49:B50"/>
    <mergeCell ref="B53:B54"/>
    <mergeCell ref="B51:B52"/>
    <mergeCell ref="A35:A36"/>
    <mergeCell ref="A37:A38"/>
    <mergeCell ref="A39:A40"/>
    <mergeCell ref="A41:A42"/>
    <mergeCell ref="A43:A44"/>
    <mergeCell ref="D21:D22"/>
    <mergeCell ref="A19:A20"/>
    <mergeCell ref="B19:B20"/>
    <mergeCell ref="C19:C20"/>
    <mergeCell ref="D19:D20"/>
    <mergeCell ref="A21:A22"/>
    <mergeCell ref="B21:B22"/>
    <mergeCell ref="C21:C22"/>
    <mergeCell ref="A31:A32"/>
    <mergeCell ref="A25:A26"/>
    <mergeCell ref="A27:A28"/>
    <mergeCell ref="A29:A30"/>
    <mergeCell ref="U55:U56"/>
    <mergeCell ref="A55:B56"/>
    <mergeCell ref="C55:C56"/>
    <mergeCell ref="D55:D56"/>
    <mergeCell ref="E55:E56"/>
    <mergeCell ref="F55:F56"/>
    <mergeCell ref="G55:G56"/>
    <mergeCell ref="H55:H56"/>
    <mergeCell ref="I55:I56"/>
    <mergeCell ref="J55:J56"/>
    <mergeCell ref="K55:K56"/>
    <mergeCell ref="L55:L56"/>
    <mergeCell ref="Q55:Q56"/>
    <mergeCell ref="H57:H58"/>
    <mergeCell ref="I57:I58"/>
    <mergeCell ref="J57:J58"/>
    <mergeCell ref="B7:U7"/>
    <mergeCell ref="B8:U8"/>
    <mergeCell ref="A57:B58"/>
    <mergeCell ref="E57:E58"/>
    <mergeCell ref="F57:F58"/>
    <mergeCell ref="G57:G58"/>
    <mergeCell ref="U57:U58"/>
    <mergeCell ref="C57:D58"/>
    <mergeCell ref="A17:A18"/>
    <mergeCell ref="B17:B18"/>
    <mergeCell ref="C17:C18"/>
    <mergeCell ref="D17:D18"/>
    <mergeCell ref="A12:U12"/>
    <mergeCell ref="A33:A34"/>
    <mergeCell ref="K10:U10"/>
    <mergeCell ref="B9:U9"/>
    <mergeCell ref="A23:A24"/>
    <mergeCell ref="B23:B24"/>
    <mergeCell ref="C23:C24"/>
    <mergeCell ref="D23:D24"/>
    <mergeCell ref="A15:A16"/>
  </mergeCells>
  <conditionalFormatting sqref="U15">
    <cfRule type="cellIs" dxfId="4" priority="33" stopIfTrue="1" operator="equal">
      <formula>#REF!+#REF!+#REF!+#REF!+#REF!+#REF!</formula>
    </cfRule>
  </conditionalFormatting>
  <conditionalFormatting sqref="U17">
    <cfRule type="cellIs" dxfId="3" priority="11" stopIfTrue="1" operator="equal">
      <formula>#REF!+#REF!+#REF!+#REF!+#REF!+#REF!</formula>
    </cfRule>
  </conditionalFormatting>
  <conditionalFormatting sqref="U19">
    <cfRule type="cellIs" dxfId="2" priority="9" stopIfTrue="1" operator="equal">
      <formula>#REF!+#REF!+#REF!+#REF!+#REF!+#REF!</formula>
    </cfRule>
  </conditionalFormatting>
  <conditionalFormatting sqref="U21">
    <cfRule type="cellIs" dxfId="1" priority="8" stopIfTrue="1" operator="equal">
      <formula>#REF!+#REF!+#REF!+#REF!+#REF!+#REF!</formula>
    </cfRule>
  </conditionalFormatting>
  <conditionalFormatting sqref="U23">
    <cfRule type="cellIs" dxfId="0" priority="1" stopIfTrue="1" operator="equal">
      <formula>#REF!+#REF!+#REF!+#REF!+#REF!+#REF!</formula>
    </cfRule>
  </conditionalFormatting>
  <printOptions horizontalCentered="1" verticalCentered="1"/>
  <pageMargins left="0.51181102362204722" right="0.51181102362204722" top="0.39370078740157483" bottom="0.19685039370078741" header="0.31496062992125984" footer="0.31496062992125984"/>
  <pageSetup paperSize="9" scale="5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O499"/>
  <sheetViews>
    <sheetView tabSelected="1" zoomScale="90" zoomScaleNormal="90" workbookViewId="0">
      <selection activeCell="H319" sqref="A1:I319"/>
    </sheetView>
  </sheetViews>
  <sheetFormatPr defaultRowHeight="15"/>
  <cols>
    <col min="1" max="1" width="12.85546875" customWidth="1"/>
    <col min="2" max="2" width="12.28515625" customWidth="1"/>
    <col min="3" max="3" width="8.85546875" bestFit="1" customWidth="1"/>
    <col min="4" max="4" width="65.42578125" style="101" bestFit="1" customWidth="1"/>
    <col min="5" max="5" width="7.7109375" bestFit="1" customWidth="1"/>
    <col min="7" max="7" width="12.85546875" customWidth="1"/>
    <col min="8" max="8" width="14" bestFit="1" customWidth="1"/>
    <col min="9" max="9" width="21" customWidth="1"/>
  </cols>
  <sheetData>
    <row r="1" spans="1:9" ht="18" customHeight="1">
      <c r="A1" s="163"/>
      <c r="B1" s="20"/>
      <c r="C1" s="30" t="s">
        <v>161</v>
      </c>
      <c r="D1" s="30"/>
      <c r="E1" s="30"/>
      <c r="F1" s="30"/>
      <c r="G1" s="68"/>
      <c r="H1" s="21"/>
      <c r="I1" s="22"/>
    </row>
    <row r="2" spans="1:9" ht="18" customHeight="1">
      <c r="A2" s="164"/>
      <c r="B2" s="107"/>
      <c r="C2" s="115" t="s">
        <v>162</v>
      </c>
      <c r="D2" s="115"/>
      <c r="E2" s="115"/>
      <c r="F2" s="115"/>
      <c r="G2" s="69"/>
      <c r="H2" s="23"/>
      <c r="I2" s="24"/>
    </row>
    <row r="3" spans="1:9" ht="18.75">
      <c r="A3" s="164"/>
      <c r="B3" s="107"/>
      <c r="C3" s="114" t="s">
        <v>563</v>
      </c>
      <c r="D3" s="114"/>
      <c r="E3" s="114"/>
      <c r="F3" s="114"/>
      <c r="G3" s="69"/>
      <c r="H3" s="23"/>
      <c r="I3" s="24"/>
    </row>
    <row r="4" spans="1:9" ht="18.75">
      <c r="A4" s="164"/>
      <c r="B4" s="107"/>
      <c r="C4" s="114" t="s">
        <v>170</v>
      </c>
      <c r="D4" s="114"/>
      <c r="E4" s="114"/>
      <c r="F4" s="114"/>
      <c r="G4" s="69"/>
      <c r="H4" s="23"/>
      <c r="I4" s="24"/>
    </row>
    <row r="5" spans="1:9" ht="18.75">
      <c r="A5" s="164"/>
      <c r="B5" s="107"/>
      <c r="C5" s="114" t="s">
        <v>654</v>
      </c>
      <c r="D5" s="114"/>
      <c r="E5" s="114"/>
      <c r="F5" s="114"/>
      <c r="G5" s="114"/>
      <c r="H5" s="23"/>
      <c r="I5" s="24"/>
    </row>
    <row r="6" spans="1:9" ht="23.25" customHeight="1" thickBot="1">
      <c r="A6" s="165"/>
      <c r="B6" s="25"/>
      <c r="C6" s="166" t="s">
        <v>171</v>
      </c>
      <c r="D6" s="166"/>
      <c r="E6" s="26"/>
      <c r="F6" s="26"/>
      <c r="G6" s="26"/>
      <c r="H6" s="27"/>
      <c r="I6" s="28"/>
    </row>
    <row r="7" spans="1:9">
      <c r="A7" s="13" t="s">
        <v>4</v>
      </c>
      <c r="B7" s="255" t="s">
        <v>238</v>
      </c>
      <c r="C7" s="255"/>
      <c r="D7" s="255"/>
      <c r="E7" s="255"/>
      <c r="F7" s="255"/>
      <c r="G7" s="255"/>
      <c r="H7" s="255"/>
      <c r="I7" s="256"/>
    </row>
    <row r="8" spans="1:9">
      <c r="A8" s="17" t="s">
        <v>239</v>
      </c>
      <c r="B8" s="109" t="s">
        <v>573</v>
      </c>
      <c r="C8" s="110"/>
      <c r="D8" s="102"/>
      <c r="E8" s="110"/>
      <c r="F8" s="110"/>
      <c r="G8" s="110"/>
      <c r="H8" s="110"/>
      <c r="I8" s="111"/>
    </row>
    <row r="9" spans="1:9">
      <c r="A9" s="14" t="s">
        <v>5</v>
      </c>
      <c r="B9" s="200" t="s">
        <v>574</v>
      </c>
      <c r="C9" s="201"/>
      <c r="D9" s="201"/>
      <c r="E9" s="201"/>
      <c r="F9" s="201"/>
      <c r="G9" s="201"/>
      <c r="H9" s="201"/>
      <c r="I9" s="202"/>
    </row>
    <row r="10" spans="1:9">
      <c r="A10" s="14" t="s">
        <v>6</v>
      </c>
      <c r="B10" s="142"/>
      <c r="C10" s="9"/>
      <c r="D10" s="103"/>
      <c r="E10" s="9"/>
      <c r="F10" s="9"/>
      <c r="G10" s="9"/>
      <c r="H10" s="9"/>
      <c r="I10" s="15"/>
    </row>
    <row r="11" spans="1:9">
      <c r="A11" s="16" t="s">
        <v>711</v>
      </c>
      <c r="B11" s="10"/>
      <c r="C11" s="11"/>
      <c r="D11" s="103"/>
      <c r="E11" s="9"/>
      <c r="F11" s="9"/>
      <c r="G11" s="9" t="s">
        <v>7</v>
      </c>
      <c r="H11" s="12"/>
      <c r="I11" s="15"/>
    </row>
    <row r="12" spans="1:9" ht="15.75" customHeight="1">
      <c r="A12" s="250" t="s">
        <v>233</v>
      </c>
      <c r="B12" s="241" t="s">
        <v>231</v>
      </c>
      <c r="C12" s="241" t="s">
        <v>232</v>
      </c>
      <c r="D12" s="257" t="s">
        <v>240</v>
      </c>
      <c r="E12" s="241" t="s">
        <v>236</v>
      </c>
      <c r="F12" s="241" t="s">
        <v>237</v>
      </c>
      <c r="G12" s="242" t="s">
        <v>2</v>
      </c>
      <c r="H12" s="242"/>
      <c r="I12" s="243"/>
    </row>
    <row r="13" spans="1:9" ht="30.75" customHeight="1">
      <c r="A13" s="250"/>
      <c r="B13" s="241"/>
      <c r="C13" s="241"/>
      <c r="D13" s="257"/>
      <c r="E13" s="241"/>
      <c r="F13" s="241"/>
      <c r="G13" s="43" t="s">
        <v>235</v>
      </c>
      <c r="H13" s="43" t="s">
        <v>712</v>
      </c>
      <c r="I13" s="44" t="s">
        <v>3</v>
      </c>
    </row>
    <row r="14" spans="1:9" ht="30" customHeight="1">
      <c r="A14" s="52">
        <v>1</v>
      </c>
      <c r="B14" s="42"/>
      <c r="C14" s="42"/>
      <c r="D14" s="104" t="s">
        <v>174</v>
      </c>
      <c r="E14" s="42"/>
      <c r="F14" s="42"/>
      <c r="G14" s="42"/>
      <c r="H14" s="42"/>
      <c r="I14" s="50">
        <f>SUM(I15+I19)</f>
        <v>0</v>
      </c>
    </row>
    <row r="15" spans="1:9" ht="30" customHeight="1">
      <c r="A15" s="52" t="s">
        <v>110</v>
      </c>
      <c r="B15" s="42"/>
      <c r="C15" s="42"/>
      <c r="D15" s="104" t="s">
        <v>234</v>
      </c>
      <c r="E15" s="42"/>
      <c r="F15" s="42"/>
      <c r="G15" s="42"/>
      <c r="H15" s="42"/>
      <c r="I15" s="50">
        <f>SUM(I16:I18)</f>
        <v>0</v>
      </c>
    </row>
    <row r="16" spans="1:9" ht="30" customHeight="1">
      <c r="A16" s="95" t="s">
        <v>241</v>
      </c>
      <c r="B16" s="70">
        <v>99059</v>
      </c>
      <c r="C16" s="70" t="s">
        <v>172</v>
      </c>
      <c r="D16" s="105" t="s">
        <v>477</v>
      </c>
      <c r="E16" s="70" t="s">
        <v>9</v>
      </c>
      <c r="F16" s="98">
        <v>158</v>
      </c>
      <c r="G16" s="94"/>
      <c r="H16" s="99">
        <f>G16*$H$11+G16</f>
        <v>0</v>
      </c>
      <c r="I16" s="100">
        <f>H16*F16</f>
        <v>0</v>
      </c>
    </row>
    <row r="17" spans="1:9" ht="40.5" customHeight="1">
      <c r="A17" s="95" t="s">
        <v>662</v>
      </c>
      <c r="B17" s="70">
        <v>95648</v>
      </c>
      <c r="C17" s="47" t="s">
        <v>172</v>
      </c>
      <c r="D17" s="106" t="s">
        <v>572</v>
      </c>
      <c r="E17" s="47" t="s">
        <v>8</v>
      </c>
      <c r="F17" s="96">
        <v>1</v>
      </c>
      <c r="G17" s="94"/>
      <c r="H17" s="48">
        <f>G17*$H$11+G17</f>
        <v>0</v>
      </c>
      <c r="I17" s="49">
        <f>H17*F17</f>
        <v>0</v>
      </c>
    </row>
    <row r="18" spans="1:9" ht="40.5" customHeight="1">
      <c r="A18" s="95" t="s">
        <v>663</v>
      </c>
      <c r="B18" s="70">
        <v>101509</v>
      </c>
      <c r="C18" s="47" t="s">
        <v>172</v>
      </c>
      <c r="D18" s="106" t="s">
        <v>45</v>
      </c>
      <c r="E18" s="47" t="s">
        <v>8</v>
      </c>
      <c r="F18" s="96">
        <v>1</v>
      </c>
      <c r="G18" s="94"/>
      <c r="H18" s="48">
        <f>G18*$H$11+G18</f>
        <v>0</v>
      </c>
      <c r="I18" s="49">
        <f>H18*F18</f>
        <v>0</v>
      </c>
    </row>
    <row r="19" spans="1:9" ht="30" customHeight="1">
      <c r="A19" s="52" t="s">
        <v>173</v>
      </c>
      <c r="B19" s="45"/>
      <c r="C19" s="45"/>
      <c r="D19" s="104" t="s">
        <v>229</v>
      </c>
      <c r="E19" s="45"/>
      <c r="F19" s="97"/>
      <c r="G19" s="42"/>
      <c r="H19" s="42"/>
      <c r="I19" s="50">
        <f>SUM(I20:I22)</f>
        <v>0</v>
      </c>
    </row>
    <row r="20" spans="1:9" ht="28.5" customHeight="1">
      <c r="A20" s="46" t="s">
        <v>242</v>
      </c>
      <c r="B20" s="70">
        <v>93565</v>
      </c>
      <c r="C20" s="47" t="s">
        <v>172</v>
      </c>
      <c r="D20" s="106" t="s">
        <v>93</v>
      </c>
      <c r="E20" s="47" t="s">
        <v>10</v>
      </c>
      <c r="F20" s="96">
        <v>2.5</v>
      </c>
      <c r="G20" s="94"/>
      <c r="H20" s="48">
        <f>G20*$H$11+G20</f>
        <v>0</v>
      </c>
      <c r="I20" s="49">
        <f t="shared" ref="I20:I90" si="0">H20*F20</f>
        <v>0</v>
      </c>
    </row>
    <row r="21" spans="1:9" ht="27.75" customHeight="1">
      <c r="A21" s="46" t="s">
        <v>243</v>
      </c>
      <c r="B21" s="70">
        <v>94295</v>
      </c>
      <c r="C21" s="47" t="s">
        <v>172</v>
      </c>
      <c r="D21" s="106" t="s">
        <v>94</v>
      </c>
      <c r="E21" s="47" t="s">
        <v>10</v>
      </c>
      <c r="F21" s="96">
        <v>2.5</v>
      </c>
      <c r="G21" s="94"/>
      <c r="H21" s="48">
        <f t="shared" ref="H21:H22" si="1">G21*$H$11+G21</f>
        <v>0</v>
      </c>
      <c r="I21" s="49">
        <f t="shared" si="0"/>
        <v>0</v>
      </c>
    </row>
    <row r="22" spans="1:9" ht="25.5" customHeight="1">
      <c r="A22" s="46" t="s">
        <v>244</v>
      </c>
      <c r="B22" s="70">
        <v>100534</v>
      </c>
      <c r="C22" s="47" t="s">
        <v>172</v>
      </c>
      <c r="D22" s="106" t="s">
        <v>95</v>
      </c>
      <c r="E22" s="47" t="s">
        <v>10</v>
      </c>
      <c r="F22" s="96">
        <v>2.5</v>
      </c>
      <c r="G22" s="94"/>
      <c r="H22" s="48">
        <f t="shared" si="1"/>
        <v>0</v>
      </c>
      <c r="I22" s="49">
        <f t="shared" si="0"/>
        <v>0</v>
      </c>
    </row>
    <row r="23" spans="1:9" ht="30" customHeight="1">
      <c r="A23" s="52">
        <v>2</v>
      </c>
      <c r="B23" s="45"/>
      <c r="C23" s="45"/>
      <c r="D23" s="104" t="s">
        <v>245</v>
      </c>
      <c r="E23" s="45"/>
      <c r="F23" s="97"/>
      <c r="G23" s="42"/>
      <c r="H23" s="42"/>
      <c r="I23" s="50">
        <f>I24</f>
        <v>0</v>
      </c>
    </row>
    <row r="24" spans="1:9" ht="30" customHeight="1">
      <c r="A24" s="52" t="s">
        <v>111</v>
      </c>
      <c r="B24" s="45"/>
      <c r="C24" s="45"/>
      <c r="D24" s="104" t="s">
        <v>246</v>
      </c>
      <c r="E24" s="45"/>
      <c r="F24" s="97"/>
      <c r="G24" s="42"/>
      <c r="H24" s="42"/>
      <c r="I24" s="50">
        <f>SUM(I25:I33)</f>
        <v>0</v>
      </c>
    </row>
    <row r="25" spans="1:9" ht="35.25" customHeight="1">
      <c r="A25" s="46" t="s">
        <v>247</v>
      </c>
      <c r="B25" s="70">
        <v>103689</v>
      </c>
      <c r="C25" s="47" t="s">
        <v>172</v>
      </c>
      <c r="D25" s="106" t="s">
        <v>191</v>
      </c>
      <c r="E25" s="47" t="s">
        <v>190</v>
      </c>
      <c r="F25" s="96">
        <v>8</v>
      </c>
      <c r="G25" s="94"/>
      <c r="H25" s="48">
        <f>G25*$H$11+G25</f>
        <v>0</v>
      </c>
      <c r="I25" s="49">
        <f t="shared" si="0"/>
        <v>0</v>
      </c>
    </row>
    <row r="26" spans="1:9" ht="55.5" customHeight="1">
      <c r="A26" s="46" t="s">
        <v>248</v>
      </c>
      <c r="B26" s="70">
        <v>10527</v>
      </c>
      <c r="C26" s="47" t="s">
        <v>172</v>
      </c>
      <c r="D26" s="106" t="s">
        <v>478</v>
      </c>
      <c r="E26" s="47" t="s">
        <v>479</v>
      </c>
      <c r="F26" s="96">
        <v>412.03</v>
      </c>
      <c r="G26" s="94"/>
      <c r="H26" s="48">
        <f t="shared" ref="H26:H33" si="2">G26*$H$11+G26</f>
        <v>0</v>
      </c>
      <c r="I26" s="49">
        <f t="shared" si="0"/>
        <v>0</v>
      </c>
    </row>
    <row r="27" spans="1:9" ht="33" customHeight="1">
      <c r="A27" s="46" t="s">
        <v>249</v>
      </c>
      <c r="B27" s="70">
        <v>97064</v>
      </c>
      <c r="C27" s="47" t="s">
        <v>172</v>
      </c>
      <c r="D27" s="106" t="s">
        <v>480</v>
      </c>
      <c r="E27" s="47" t="s">
        <v>9</v>
      </c>
      <c r="F27" s="96">
        <v>412.03</v>
      </c>
      <c r="G27" s="94"/>
      <c r="H27" s="48">
        <f t="shared" si="2"/>
        <v>0</v>
      </c>
      <c r="I27" s="49">
        <f t="shared" si="0"/>
        <v>0</v>
      </c>
    </row>
    <row r="28" spans="1:9" ht="32.25" customHeight="1">
      <c r="A28" s="46" t="s">
        <v>250</v>
      </c>
      <c r="B28" s="70">
        <v>98441</v>
      </c>
      <c r="C28" s="47" t="s">
        <v>172</v>
      </c>
      <c r="D28" s="106" t="s">
        <v>481</v>
      </c>
      <c r="E28" s="47" t="s">
        <v>190</v>
      </c>
      <c r="F28" s="96">
        <v>14.5</v>
      </c>
      <c r="G28" s="94"/>
      <c r="H28" s="48">
        <f t="shared" si="2"/>
        <v>0</v>
      </c>
      <c r="I28" s="49">
        <f t="shared" si="0"/>
        <v>0</v>
      </c>
    </row>
    <row r="29" spans="1:9" ht="33" customHeight="1">
      <c r="A29" s="46" t="s">
        <v>251</v>
      </c>
      <c r="B29" s="70">
        <v>98449</v>
      </c>
      <c r="C29" s="47" t="s">
        <v>172</v>
      </c>
      <c r="D29" s="106" t="s">
        <v>482</v>
      </c>
      <c r="E29" s="47" t="s">
        <v>190</v>
      </c>
      <c r="F29" s="96">
        <v>21.8</v>
      </c>
      <c r="G29" s="94"/>
      <c r="H29" s="48">
        <f t="shared" si="2"/>
        <v>0</v>
      </c>
      <c r="I29" s="49">
        <f t="shared" si="0"/>
        <v>0</v>
      </c>
    </row>
    <row r="30" spans="1:9" ht="39" customHeight="1">
      <c r="A30" s="46" t="s">
        <v>252</v>
      </c>
      <c r="B30" s="70">
        <v>98445</v>
      </c>
      <c r="C30" s="47" t="s">
        <v>172</v>
      </c>
      <c r="D30" s="106" t="s">
        <v>483</v>
      </c>
      <c r="E30" s="47" t="s">
        <v>190</v>
      </c>
      <c r="F30" s="96">
        <v>24.2</v>
      </c>
      <c r="G30" s="94"/>
      <c r="H30" s="48">
        <f t="shared" si="2"/>
        <v>0</v>
      </c>
      <c r="I30" s="49">
        <f t="shared" si="0"/>
        <v>0</v>
      </c>
    </row>
    <row r="31" spans="1:9" ht="38.25" customHeight="1">
      <c r="A31" s="46" t="s">
        <v>253</v>
      </c>
      <c r="B31" s="70">
        <v>98453</v>
      </c>
      <c r="C31" s="47" t="s">
        <v>172</v>
      </c>
      <c r="D31" s="106" t="s">
        <v>484</v>
      </c>
      <c r="E31" s="47" t="s">
        <v>190</v>
      </c>
      <c r="F31" s="96">
        <v>36.15</v>
      </c>
      <c r="G31" s="94"/>
      <c r="H31" s="99">
        <f t="shared" si="2"/>
        <v>0</v>
      </c>
      <c r="I31" s="49">
        <f t="shared" si="0"/>
        <v>0</v>
      </c>
    </row>
    <row r="32" spans="1:9" ht="32.25" customHeight="1">
      <c r="A32" s="46" t="s">
        <v>254</v>
      </c>
      <c r="B32" s="70">
        <v>98461</v>
      </c>
      <c r="C32" s="47" t="s">
        <v>172</v>
      </c>
      <c r="D32" s="106" t="s">
        <v>485</v>
      </c>
      <c r="E32" s="47" t="s">
        <v>8</v>
      </c>
      <c r="F32" s="96">
        <v>1</v>
      </c>
      <c r="G32" s="94"/>
      <c r="H32" s="48">
        <f t="shared" si="2"/>
        <v>0</v>
      </c>
      <c r="I32" s="49">
        <f t="shared" si="0"/>
        <v>0</v>
      </c>
    </row>
    <row r="33" spans="1:9" ht="27.75" customHeight="1">
      <c r="A33" s="46" t="s">
        <v>255</v>
      </c>
      <c r="B33" s="70">
        <v>98459</v>
      </c>
      <c r="C33" s="47" t="s">
        <v>172</v>
      </c>
      <c r="D33" s="106" t="s">
        <v>486</v>
      </c>
      <c r="E33" s="47" t="s">
        <v>190</v>
      </c>
      <c r="F33" s="96">
        <v>158</v>
      </c>
      <c r="G33" s="94"/>
      <c r="H33" s="48">
        <f t="shared" si="2"/>
        <v>0</v>
      </c>
      <c r="I33" s="49">
        <f t="shared" si="0"/>
        <v>0</v>
      </c>
    </row>
    <row r="34" spans="1:9" ht="30" customHeight="1">
      <c r="A34" s="52">
        <v>3</v>
      </c>
      <c r="B34" s="45"/>
      <c r="C34" s="45"/>
      <c r="D34" s="104" t="s">
        <v>256</v>
      </c>
      <c r="E34" s="45"/>
      <c r="F34" s="97"/>
      <c r="G34" s="42"/>
      <c r="H34" s="42"/>
      <c r="I34" s="50">
        <f>SUM(I35+I37+I40)</f>
        <v>0</v>
      </c>
    </row>
    <row r="35" spans="1:9" ht="30" customHeight="1">
      <c r="A35" s="52" t="s">
        <v>112</v>
      </c>
      <c r="B35" s="45"/>
      <c r="C35" s="45"/>
      <c r="D35" s="104" t="s">
        <v>257</v>
      </c>
      <c r="E35" s="45"/>
      <c r="F35" s="97"/>
      <c r="G35" s="42"/>
      <c r="H35" s="42"/>
      <c r="I35" s="50">
        <f>SUM(I36)</f>
        <v>0</v>
      </c>
    </row>
    <row r="36" spans="1:9" ht="30" customHeight="1">
      <c r="A36" s="95" t="s">
        <v>194</v>
      </c>
      <c r="B36" s="70">
        <v>93358</v>
      </c>
      <c r="C36" s="70" t="s">
        <v>172</v>
      </c>
      <c r="D36" s="105" t="s">
        <v>487</v>
      </c>
      <c r="E36" s="70" t="s">
        <v>192</v>
      </c>
      <c r="F36" s="98">
        <v>112.62</v>
      </c>
      <c r="G36" s="94"/>
      <c r="H36" s="99">
        <f>G36*$H$11+G36</f>
        <v>0</v>
      </c>
      <c r="I36" s="100">
        <f t="shared" si="0"/>
        <v>0</v>
      </c>
    </row>
    <row r="37" spans="1:9" ht="30" customHeight="1">
      <c r="A37" s="52" t="s">
        <v>175</v>
      </c>
      <c r="B37" s="45"/>
      <c r="C37" s="45"/>
      <c r="D37" s="104" t="s">
        <v>664</v>
      </c>
      <c r="E37" s="45"/>
      <c r="F37" s="97"/>
      <c r="G37" s="42"/>
      <c r="H37" s="42"/>
      <c r="I37" s="50">
        <f>SUM(I38:I39)</f>
        <v>0</v>
      </c>
    </row>
    <row r="38" spans="1:9" ht="32.25" customHeight="1">
      <c r="A38" s="95" t="s">
        <v>195</v>
      </c>
      <c r="B38" s="70">
        <v>93382</v>
      </c>
      <c r="C38" s="70" t="s">
        <v>172</v>
      </c>
      <c r="D38" s="105" t="s">
        <v>193</v>
      </c>
      <c r="E38" s="70" t="s">
        <v>192</v>
      </c>
      <c r="F38" s="98">
        <v>87.26</v>
      </c>
      <c r="G38" s="94"/>
      <c r="H38" s="99">
        <f>G38*$H$11+G38</f>
        <v>0</v>
      </c>
      <c r="I38" s="100">
        <f t="shared" si="0"/>
        <v>0</v>
      </c>
    </row>
    <row r="39" spans="1:9" ht="32.25" customHeight="1">
      <c r="A39" s="95" t="s">
        <v>665</v>
      </c>
      <c r="B39" s="70">
        <v>94319</v>
      </c>
      <c r="C39" s="70" t="s">
        <v>172</v>
      </c>
      <c r="D39" s="105" t="s">
        <v>666</v>
      </c>
      <c r="E39" s="70" t="s">
        <v>192</v>
      </c>
      <c r="F39" s="98">
        <v>105.14</v>
      </c>
      <c r="G39" s="94"/>
      <c r="H39" s="99">
        <f>G39*$H$11+G39</f>
        <v>0</v>
      </c>
      <c r="I39" s="100">
        <f t="shared" ref="I39" si="3">H39*F39</f>
        <v>0</v>
      </c>
    </row>
    <row r="40" spans="1:9" ht="30" customHeight="1">
      <c r="A40" s="52" t="s">
        <v>176</v>
      </c>
      <c r="B40" s="45"/>
      <c r="C40" s="45"/>
      <c r="D40" s="104" t="s">
        <v>259</v>
      </c>
      <c r="E40" s="45"/>
      <c r="F40" s="97"/>
      <c r="G40" s="42"/>
      <c r="H40" s="42"/>
      <c r="I40" s="50">
        <f>SUM(I41:I43)</f>
        <v>0</v>
      </c>
    </row>
    <row r="41" spans="1:9" ht="40.5" customHeight="1">
      <c r="A41" s="46" t="s">
        <v>196</v>
      </c>
      <c r="B41" s="70">
        <v>100982</v>
      </c>
      <c r="C41" s="47" t="s">
        <v>172</v>
      </c>
      <c r="D41" s="106" t="s">
        <v>91</v>
      </c>
      <c r="E41" s="47" t="s">
        <v>192</v>
      </c>
      <c r="F41" s="96">
        <v>46.82</v>
      </c>
      <c r="G41" s="94"/>
      <c r="H41" s="48">
        <f>G41*$H$11+G41</f>
        <v>0</v>
      </c>
      <c r="I41" s="49">
        <f t="shared" si="0"/>
        <v>0</v>
      </c>
    </row>
    <row r="42" spans="1:9" ht="36.75" customHeight="1">
      <c r="A42" s="46" t="s">
        <v>260</v>
      </c>
      <c r="B42" s="70">
        <v>100938</v>
      </c>
      <c r="C42" s="47" t="s">
        <v>172</v>
      </c>
      <c r="D42" s="106" t="s">
        <v>90</v>
      </c>
      <c r="E42" s="47" t="s">
        <v>488</v>
      </c>
      <c r="F42" s="96">
        <v>46.82</v>
      </c>
      <c r="G42" s="94"/>
      <c r="H42" s="48">
        <f t="shared" ref="H42:H43" si="4">G42*$H$11+G42</f>
        <v>0</v>
      </c>
      <c r="I42" s="49">
        <f t="shared" si="0"/>
        <v>0</v>
      </c>
    </row>
    <row r="43" spans="1:9" ht="36" customHeight="1">
      <c r="A43" s="46" t="s">
        <v>261</v>
      </c>
      <c r="B43" s="70">
        <v>95875</v>
      </c>
      <c r="C43" s="47" t="s">
        <v>172</v>
      </c>
      <c r="D43" s="106" t="s">
        <v>89</v>
      </c>
      <c r="E43" s="47" t="s">
        <v>488</v>
      </c>
      <c r="F43" s="96">
        <v>46.82</v>
      </c>
      <c r="G43" s="94"/>
      <c r="H43" s="48">
        <f t="shared" si="4"/>
        <v>0</v>
      </c>
      <c r="I43" s="49">
        <f t="shared" si="0"/>
        <v>0</v>
      </c>
    </row>
    <row r="44" spans="1:9" ht="30" customHeight="1">
      <c r="A44" s="52">
        <v>4</v>
      </c>
      <c r="B44" s="45"/>
      <c r="C44" s="45"/>
      <c r="D44" s="104" t="s">
        <v>262</v>
      </c>
      <c r="E44" s="45"/>
      <c r="F44" s="97"/>
      <c r="G44" s="42"/>
      <c r="H44" s="42"/>
      <c r="I44" s="50">
        <f>SUM(I45+I54)</f>
        <v>0</v>
      </c>
    </row>
    <row r="45" spans="1:9" ht="30" customHeight="1">
      <c r="A45" s="52" t="s">
        <v>113</v>
      </c>
      <c r="B45" s="45"/>
      <c r="C45" s="45"/>
      <c r="D45" s="104" t="s">
        <v>582</v>
      </c>
      <c r="E45" s="45"/>
      <c r="F45" s="97"/>
      <c r="G45" s="42"/>
      <c r="H45" s="42"/>
      <c r="I45" s="50">
        <f>SUM(I46:I53)</f>
        <v>0</v>
      </c>
    </row>
    <row r="46" spans="1:9" ht="38.25" customHeight="1">
      <c r="A46" s="95" t="s">
        <v>263</v>
      </c>
      <c r="B46" s="70">
        <v>94966</v>
      </c>
      <c r="C46" s="70" t="s">
        <v>172</v>
      </c>
      <c r="D46" s="105" t="s">
        <v>30</v>
      </c>
      <c r="E46" s="70" t="s">
        <v>192</v>
      </c>
      <c r="F46" s="98">
        <v>26</v>
      </c>
      <c r="G46" s="94"/>
      <c r="H46" s="99">
        <f>G46*$H$11+G46</f>
        <v>0</v>
      </c>
      <c r="I46" s="100">
        <f t="shared" si="0"/>
        <v>0</v>
      </c>
    </row>
    <row r="47" spans="1:9" ht="34.5" customHeight="1">
      <c r="A47" s="95" t="s">
        <v>264</v>
      </c>
      <c r="B47" s="70">
        <v>96535</v>
      </c>
      <c r="C47" s="70" t="s">
        <v>172</v>
      </c>
      <c r="D47" s="105" t="s">
        <v>489</v>
      </c>
      <c r="E47" s="70" t="s">
        <v>190</v>
      </c>
      <c r="F47" s="98">
        <v>62</v>
      </c>
      <c r="G47" s="94"/>
      <c r="H47" s="99">
        <f t="shared" ref="H47" si="5">G47*$H$11+G47</f>
        <v>0</v>
      </c>
      <c r="I47" s="100">
        <f t="shared" si="0"/>
        <v>0</v>
      </c>
    </row>
    <row r="48" spans="1:9" ht="36">
      <c r="A48" s="95" t="s">
        <v>265</v>
      </c>
      <c r="B48" s="70">
        <v>92419</v>
      </c>
      <c r="C48" s="70" t="s">
        <v>172</v>
      </c>
      <c r="D48" s="105" t="s">
        <v>26</v>
      </c>
      <c r="E48" s="70" t="s">
        <v>190</v>
      </c>
      <c r="F48" s="98">
        <v>90</v>
      </c>
      <c r="G48" s="94"/>
      <c r="H48" s="99">
        <f t="shared" ref="H48" si="6">G48*$H$11+G48</f>
        <v>0</v>
      </c>
      <c r="I48" s="100">
        <f t="shared" ref="I48" si="7">H48*F48</f>
        <v>0</v>
      </c>
    </row>
    <row r="49" spans="1:9" ht="24">
      <c r="A49" s="95" t="s">
        <v>266</v>
      </c>
      <c r="B49" s="70">
        <v>104919</v>
      </c>
      <c r="C49" s="70" t="s">
        <v>172</v>
      </c>
      <c r="D49" s="105" t="s">
        <v>670</v>
      </c>
      <c r="E49" s="70" t="s">
        <v>11</v>
      </c>
      <c r="F49" s="98">
        <v>465.1</v>
      </c>
      <c r="G49" s="94"/>
      <c r="H49" s="99">
        <f t="shared" ref="H49" si="8">G49*$H$11+G49</f>
        <v>0</v>
      </c>
      <c r="I49" s="100">
        <f t="shared" ref="I49" si="9">H49*F49</f>
        <v>0</v>
      </c>
    </row>
    <row r="50" spans="1:9" ht="36">
      <c r="A50" s="95" t="s">
        <v>267</v>
      </c>
      <c r="B50" s="70">
        <v>92762</v>
      </c>
      <c r="C50" s="70" t="s">
        <v>172</v>
      </c>
      <c r="D50" s="105" t="s">
        <v>667</v>
      </c>
      <c r="E50" s="70" t="s">
        <v>11</v>
      </c>
      <c r="F50" s="98">
        <v>366.9</v>
      </c>
      <c r="G50" s="94"/>
      <c r="H50" s="99">
        <f t="shared" ref="H50" si="10">G50*$H$11+G50</f>
        <v>0</v>
      </c>
      <c r="I50" s="100">
        <f t="shared" ref="I50" si="11">H50*F50</f>
        <v>0</v>
      </c>
    </row>
    <row r="51" spans="1:9" ht="36">
      <c r="A51" s="95" t="s">
        <v>268</v>
      </c>
      <c r="B51" s="70">
        <v>92763</v>
      </c>
      <c r="C51" s="70" t="s">
        <v>172</v>
      </c>
      <c r="D51" s="105" t="s">
        <v>668</v>
      </c>
      <c r="E51" s="70" t="s">
        <v>11</v>
      </c>
      <c r="F51" s="98">
        <v>26.4</v>
      </c>
      <c r="G51" s="94"/>
      <c r="H51" s="99">
        <f t="shared" ref="H51:H52" si="12">G51*$H$11+G51</f>
        <v>0</v>
      </c>
      <c r="I51" s="100">
        <f t="shared" ref="I51:I52" si="13">H51*F51</f>
        <v>0</v>
      </c>
    </row>
    <row r="52" spans="1:9" ht="36">
      <c r="A52" s="95" t="s">
        <v>579</v>
      </c>
      <c r="B52" s="70">
        <v>92759</v>
      </c>
      <c r="C52" s="70" t="s">
        <v>172</v>
      </c>
      <c r="D52" s="105" t="s">
        <v>669</v>
      </c>
      <c r="E52" s="70" t="s">
        <v>11</v>
      </c>
      <c r="F52" s="98">
        <v>151.30000000000001</v>
      </c>
      <c r="G52" s="94"/>
      <c r="H52" s="99">
        <f t="shared" si="12"/>
        <v>0</v>
      </c>
      <c r="I52" s="100">
        <f t="shared" si="13"/>
        <v>0</v>
      </c>
    </row>
    <row r="53" spans="1:9" ht="34.5" customHeight="1">
      <c r="A53" s="95" t="s">
        <v>671</v>
      </c>
      <c r="B53" s="70">
        <v>96619</v>
      </c>
      <c r="C53" s="70" t="s">
        <v>172</v>
      </c>
      <c r="D53" s="105" t="s">
        <v>580</v>
      </c>
      <c r="E53" s="70" t="s">
        <v>190</v>
      </c>
      <c r="F53" s="98">
        <v>55.99</v>
      </c>
      <c r="G53" s="94"/>
      <c r="H53" s="99">
        <f t="shared" ref="H53" si="14">G53*$H$11+G53</f>
        <v>0</v>
      </c>
      <c r="I53" s="100">
        <f t="shared" ref="I53" si="15">H53*F53</f>
        <v>0</v>
      </c>
    </row>
    <row r="54" spans="1:9" ht="30" customHeight="1">
      <c r="A54" s="52" t="s">
        <v>166</v>
      </c>
      <c r="B54" s="45"/>
      <c r="C54" s="45"/>
      <c r="D54" s="104" t="s">
        <v>581</v>
      </c>
      <c r="E54" s="45"/>
      <c r="F54" s="97"/>
      <c r="G54" s="42"/>
      <c r="H54" s="42"/>
      <c r="I54" s="50">
        <f>SUM(I55:I68)</f>
        <v>0</v>
      </c>
    </row>
    <row r="55" spans="1:9" ht="39.75" customHeight="1">
      <c r="A55" s="95" t="s">
        <v>269</v>
      </c>
      <c r="B55" s="70">
        <v>97083</v>
      </c>
      <c r="C55" s="70" t="s">
        <v>172</v>
      </c>
      <c r="D55" s="105" t="s">
        <v>24</v>
      </c>
      <c r="E55" s="70" t="s">
        <v>190</v>
      </c>
      <c r="F55" s="98">
        <v>329</v>
      </c>
      <c r="G55" s="94"/>
      <c r="H55" s="99">
        <f>G55*$H$11+G55</f>
        <v>0</v>
      </c>
      <c r="I55" s="100">
        <f t="shared" ref="I55" si="16">H55*F55</f>
        <v>0</v>
      </c>
    </row>
    <row r="56" spans="1:9" ht="39.75" customHeight="1">
      <c r="A56" s="95" t="s">
        <v>270</v>
      </c>
      <c r="B56" s="70">
        <v>97087</v>
      </c>
      <c r="C56" s="70" t="s">
        <v>172</v>
      </c>
      <c r="D56" s="105" t="s">
        <v>25</v>
      </c>
      <c r="E56" s="70" t="s">
        <v>190</v>
      </c>
      <c r="F56" s="98">
        <v>329</v>
      </c>
      <c r="G56" s="94"/>
      <c r="H56" s="99">
        <f t="shared" ref="H56:H57" si="17">G56*$H$11+G56</f>
        <v>0</v>
      </c>
      <c r="I56" s="100">
        <f t="shared" ref="I56:I57" si="18">H56*F56</f>
        <v>0</v>
      </c>
    </row>
    <row r="57" spans="1:9" ht="39.75" customHeight="1">
      <c r="A57" s="95" t="s">
        <v>271</v>
      </c>
      <c r="B57" s="70">
        <v>94964</v>
      </c>
      <c r="C57" s="70" t="s">
        <v>172</v>
      </c>
      <c r="D57" s="105" t="s">
        <v>29</v>
      </c>
      <c r="E57" s="70" t="s">
        <v>192</v>
      </c>
      <c r="F57" s="98">
        <v>32.9</v>
      </c>
      <c r="G57" s="94"/>
      <c r="H57" s="99">
        <f t="shared" si="17"/>
        <v>0</v>
      </c>
      <c r="I57" s="100">
        <f t="shared" si="18"/>
        <v>0</v>
      </c>
    </row>
    <row r="58" spans="1:9" ht="39.75" customHeight="1">
      <c r="A58" s="95" t="s">
        <v>272</v>
      </c>
      <c r="B58" s="70">
        <v>94966</v>
      </c>
      <c r="C58" s="70" t="s">
        <v>172</v>
      </c>
      <c r="D58" s="105" t="s">
        <v>30</v>
      </c>
      <c r="E58" s="70" t="s">
        <v>192</v>
      </c>
      <c r="F58" s="98">
        <v>88.1</v>
      </c>
      <c r="G58" s="94"/>
      <c r="H58" s="99">
        <f>G58*$H$11+G58</f>
        <v>0</v>
      </c>
      <c r="I58" s="100">
        <f t="shared" si="0"/>
        <v>0</v>
      </c>
    </row>
    <row r="59" spans="1:9" ht="32.25" customHeight="1">
      <c r="A59" s="95" t="s">
        <v>273</v>
      </c>
      <c r="B59" s="70">
        <v>103673</v>
      </c>
      <c r="C59" s="70" t="s">
        <v>172</v>
      </c>
      <c r="D59" s="105" t="s">
        <v>31</v>
      </c>
      <c r="E59" s="70" t="s">
        <v>192</v>
      </c>
      <c r="F59" s="98">
        <v>120.99</v>
      </c>
      <c r="G59" s="94"/>
      <c r="H59" s="99">
        <f>G59*$H$11+G59</f>
        <v>0</v>
      </c>
      <c r="I59" s="100">
        <f>H59*F59</f>
        <v>0</v>
      </c>
    </row>
    <row r="60" spans="1:9" ht="39" customHeight="1">
      <c r="A60" s="95" t="s">
        <v>274</v>
      </c>
      <c r="B60" s="70">
        <v>92419</v>
      </c>
      <c r="C60" s="70" t="s">
        <v>172</v>
      </c>
      <c r="D60" s="105" t="s">
        <v>26</v>
      </c>
      <c r="E60" s="70" t="s">
        <v>190</v>
      </c>
      <c r="F60" s="98">
        <v>189</v>
      </c>
      <c r="G60" s="94"/>
      <c r="H60" s="99">
        <f t="shared" ref="H60" si="19">G60*$H$11+G60</f>
        <v>0</v>
      </c>
      <c r="I60" s="100">
        <f t="shared" si="0"/>
        <v>0</v>
      </c>
    </row>
    <row r="61" spans="1:9" ht="39" customHeight="1">
      <c r="A61" s="95" t="s">
        <v>275</v>
      </c>
      <c r="B61" s="70">
        <v>92448</v>
      </c>
      <c r="C61" s="70" t="s">
        <v>172</v>
      </c>
      <c r="D61" s="105" t="s">
        <v>27</v>
      </c>
      <c r="E61" s="70" t="s">
        <v>190</v>
      </c>
      <c r="F61" s="98">
        <v>644.1</v>
      </c>
      <c r="G61" s="94"/>
      <c r="H61" s="99">
        <f t="shared" ref="H61:H62" si="20">G61*$H$11+G61</f>
        <v>0</v>
      </c>
      <c r="I61" s="100">
        <f t="shared" ref="I61:I62" si="21">H61*F61</f>
        <v>0</v>
      </c>
    </row>
    <row r="62" spans="1:9" ht="39" customHeight="1">
      <c r="A62" s="95" t="s">
        <v>276</v>
      </c>
      <c r="B62" s="70">
        <v>92486</v>
      </c>
      <c r="C62" s="70" t="s">
        <v>172</v>
      </c>
      <c r="D62" s="105" t="s">
        <v>28</v>
      </c>
      <c r="E62" s="70" t="s">
        <v>190</v>
      </c>
      <c r="F62" s="98">
        <v>339</v>
      </c>
      <c r="G62" s="94"/>
      <c r="H62" s="99">
        <f t="shared" si="20"/>
        <v>0</v>
      </c>
      <c r="I62" s="100">
        <f t="shared" si="21"/>
        <v>0</v>
      </c>
    </row>
    <row r="63" spans="1:9" ht="39" customHeight="1">
      <c r="A63" s="95" t="s">
        <v>277</v>
      </c>
      <c r="B63" s="70">
        <v>92762</v>
      </c>
      <c r="C63" s="70" t="s">
        <v>172</v>
      </c>
      <c r="D63" s="105" t="s">
        <v>667</v>
      </c>
      <c r="E63" s="70" t="s">
        <v>11</v>
      </c>
      <c r="F63" s="98">
        <v>2311.1</v>
      </c>
      <c r="G63" s="94"/>
      <c r="H63" s="99">
        <f t="shared" ref="H63:H68" si="22">G63*$H$11+G63</f>
        <v>0</v>
      </c>
      <c r="I63" s="100">
        <f t="shared" ref="I63:I68" si="23">H63*F63</f>
        <v>0</v>
      </c>
    </row>
    <row r="64" spans="1:9" ht="39" customHeight="1">
      <c r="A64" s="95" t="s">
        <v>576</v>
      </c>
      <c r="B64" s="70">
        <v>92763</v>
      </c>
      <c r="C64" s="70" t="s">
        <v>172</v>
      </c>
      <c r="D64" s="105" t="s">
        <v>668</v>
      </c>
      <c r="E64" s="70" t="s">
        <v>11</v>
      </c>
      <c r="F64" s="98">
        <v>47.9</v>
      </c>
      <c r="G64" s="94"/>
      <c r="H64" s="99">
        <f t="shared" si="22"/>
        <v>0</v>
      </c>
      <c r="I64" s="100">
        <f t="shared" si="23"/>
        <v>0</v>
      </c>
    </row>
    <row r="65" spans="1:9" ht="39" customHeight="1">
      <c r="A65" s="95" t="s">
        <v>577</v>
      </c>
      <c r="B65" s="70">
        <v>92759</v>
      </c>
      <c r="C65" s="70" t="s">
        <v>172</v>
      </c>
      <c r="D65" s="105" t="s">
        <v>669</v>
      </c>
      <c r="E65" s="70" t="s">
        <v>11</v>
      </c>
      <c r="F65" s="98">
        <v>841.8</v>
      </c>
      <c r="G65" s="94"/>
      <c r="H65" s="99">
        <f t="shared" si="22"/>
        <v>0</v>
      </c>
      <c r="I65" s="100">
        <f t="shared" si="23"/>
        <v>0</v>
      </c>
    </row>
    <row r="66" spans="1:9" ht="39" customHeight="1">
      <c r="A66" s="95" t="s">
        <v>578</v>
      </c>
      <c r="B66" s="70">
        <v>92769</v>
      </c>
      <c r="C66" s="70" t="s">
        <v>172</v>
      </c>
      <c r="D66" s="105" t="s">
        <v>672</v>
      </c>
      <c r="E66" s="70" t="s">
        <v>11</v>
      </c>
      <c r="F66" s="98">
        <v>385.5</v>
      </c>
      <c r="G66" s="94"/>
      <c r="H66" s="99">
        <f t="shared" si="22"/>
        <v>0</v>
      </c>
      <c r="I66" s="100">
        <f t="shared" si="23"/>
        <v>0</v>
      </c>
    </row>
    <row r="67" spans="1:9" ht="39" customHeight="1">
      <c r="A67" s="95" t="s">
        <v>675</v>
      </c>
      <c r="B67" s="70">
        <v>92768</v>
      </c>
      <c r="C67" s="70" t="s">
        <v>172</v>
      </c>
      <c r="D67" s="105" t="s">
        <v>673</v>
      </c>
      <c r="E67" s="70" t="s">
        <v>11</v>
      </c>
      <c r="F67" s="98">
        <v>1317.2</v>
      </c>
      <c r="G67" s="94"/>
      <c r="H67" s="99">
        <f t="shared" si="22"/>
        <v>0</v>
      </c>
      <c r="I67" s="100">
        <f t="shared" si="23"/>
        <v>0</v>
      </c>
    </row>
    <row r="68" spans="1:9" ht="39" customHeight="1">
      <c r="A68" s="95" t="s">
        <v>676</v>
      </c>
      <c r="B68" s="70">
        <v>92771</v>
      </c>
      <c r="C68" s="70" t="s">
        <v>172</v>
      </c>
      <c r="D68" s="105" t="s">
        <v>674</v>
      </c>
      <c r="E68" s="70" t="s">
        <v>11</v>
      </c>
      <c r="F68" s="98">
        <v>3.3</v>
      </c>
      <c r="G68" s="94"/>
      <c r="H68" s="99">
        <f t="shared" si="22"/>
        <v>0</v>
      </c>
      <c r="I68" s="100">
        <f t="shared" si="23"/>
        <v>0</v>
      </c>
    </row>
    <row r="69" spans="1:9" ht="30" customHeight="1">
      <c r="A69" s="52">
        <v>5</v>
      </c>
      <c r="B69" s="45"/>
      <c r="C69" s="45"/>
      <c r="D69" s="104" t="s">
        <v>278</v>
      </c>
      <c r="E69" s="45"/>
      <c r="F69" s="97"/>
      <c r="G69" s="42"/>
      <c r="H69" s="42"/>
      <c r="I69" s="50">
        <f>SUM(I70+I72)</f>
        <v>0</v>
      </c>
    </row>
    <row r="70" spans="1:9" ht="30" customHeight="1">
      <c r="A70" s="52" t="s">
        <v>114</v>
      </c>
      <c r="B70" s="45"/>
      <c r="C70" s="45"/>
      <c r="D70" s="104" t="s">
        <v>279</v>
      </c>
      <c r="E70" s="45"/>
      <c r="F70" s="97"/>
      <c r="G70" s="42"/>
      <c r="H70" s="42"/>
      <c r="I70" s="50">
        <f>SUM(I71)</f>
        <v>0</v>
      </c>
    </row>
    <row r="71" spans="1:9" ht="36.75" customHeight="1">
      <c r="A71" s="95" t="s">
        <v>197</v>
      </c>
      <c r="B71" s="70">
        <v>103324</v>
      </c>
      <c r="C71" s="70" t="s">
        <v>172</v>
      </c>
      <c r="D71" s="105" t="s">
        <v>78</v>
      </c>
      <c r="E71" s="70" t="s">
        <v>190</v>
      </c>
      <c r="F71" s="98">
        <v>944.42</v>
      </c>
      <c r="G71" s="94"/>
      <c r="H71" s="99">
        <f>G71*$H$11+G71</f>
        <v>0</v>
      </c>
      <c r="I71" s="100">
        <f t="shared" si="0"/>
        <v>0</v>
      </c>
    </row>
    <row r="72" spans="1:9" ht="30" customHeight="1">
      <c r="A72" s="52" t="s">
        <v>198</v>
      </c>
      <c r="B72" s="45"/>
      <c r="C72" s="45"/>
      <c r="D72" s="104" t="s">
        <v>280</v>
      </c>
      <c r="E72" s="45"/>
      <c r="F72" s="97"/>
      <c r="G72" s="42"/>
      <c r="H72" s="42"/>
      <c r="I72" s="50">
        <f>SUM(I73:I75)</f>
        <v>0</v>
      </c>
    </row>
    <row r="73" spans="1:9" ht="40.5" customHeight="1">
      <c r="A73" s="46" t="s">
        <v>199</v>
      </c>
      <c r="B73" s="70">
        <v>93187</v>
      </c>
      <c r="C73" s="47" t="s">
        <v>172</v>
      </c>
      <c r="D73" s="106" t="s">
        <v>696</v>
      </c>
      <c r="E73" s="47" t="s">
        <v>9</v>
      </c>
      <c r="F73" s="96">
        <v>9.8000000000000007</v>
      </c>
      <c r="G73" s="94"/>
      <c r="H73" s="48">
        <f>G73*$H$11+G73</f>
        <v>0</v>
      </c>
      <c r="I73" s="49">
        <f t="shared" si="0"/>
        <v>0</v>
      </c>
    </row>
    <row r="74" spans="1:9" ht="42.75" customHeight="1">
      <c r="A74" s="46" t="s">
        <v>281</v>
      </c>
      <c r="B74" s="70">
        <v>105021</v>
      </c>
      <c r="C74" s="47" t="s">
        <v>172</v>
      </c>
      <c r="D74" s="106" t="s">
        <v>490</v>
      </c>
      <c r="E74" s="47" t="s">
        <v>9</v>
      </c>
      <c r="F74" s="96">
        <v>73.5</v>
      </c>
      <c r="G74" s="94"/>
      <c r="H74" s="48">
        <f t="shared" ref="H74:H75" si="24">G74*$H$11+G74</f>
        <v>0</v>
      </c>
      <c r="I74" s="49">
        <f t="shared" si="0"/>
        <v>0</v>
      </c>
    </row>
    <row r="75" spans="1:9" ht="37.5" customHeight="1">
      <c r="A75" s="46" t="s">
        <v>282</v>
      </c>
      <c r="B75" s="70">
        <v>93194</v>
      </c>
      <c r="C75" s="47" t="s">
        <v>172</v>
      </c>
      <c r="D75" s="106" t="s">
        <v>491</v>
      </c>
      <c r="E75" s="47" t="s">
        <v>9</v>
      </c>
      <c r="F75" s="96">
        <v>37</v>
      </c>
      <c r="G75" s="94"/>
      <c r="H75" s="48">
        <f t="shared" si="24"/>
        <v>0</v>
      </c>
      <c r="I75" s="49">
        <f t="shared" si="0"/>
        <v>0</v>
      </c>
    </row>
    <row r="76" spans="1:9" ht="30" customHeight="1">
      <c r="A76" s="52">
        <v>6</v>
      </c>
      <c r="B76" s="45"/>
      <c r="C76" s="45"/>
      <c r="D76" s="104" t="s">
        <v>283</v>
      </c>
      <c r="E76" s="45"/>
      <c r="F76" s="97"/>
      <c r="G76" s="42"/>
      <c r="H76" s="42"/>
      <c r="I76" s="50">
        <f>SUM(I77)</f>
        <v>0</v>
      </c>
    </row>
    <row r="77" spans="1:9" ht="30" customHeight="1">
      <c r="A77" s="52" t="s">
        <v>184</v>
      </c>
      <c r="B77" s="45"/>
      <c r="C77" s="45"/>
      <c r="D77" s="104" t="s">
        <v>285</v>
      </c>
      <c r="E77" s="45"/>
      <c r="F77" s="97"/>
      <c r="G77" s="42"/>
      <c r="H77" s="42"/>
      <c r="I77" s="50">
        <f>SUM(I78:I79)</f>
        <v>0</v>
      </c>
    </row>
    <row r="78" spans="1:9" ht="54" customHeight="1">
      <c r="A78" s="46" t="s">
        <v>284</v>
      </c>
      <c r="B78" s="70">
        <v>90843</v>
      </c>
      <c r="C78" s="47" t="s">
        <v>172</v>
      </c>
      <c r="D78" s="106" t="s">
        <v>19</v>
      </c>
      <c r="E78" s="47" t="s">
        <v>8</v>
      </c>
      <c r="F78" s="96">
        <v>7</v>
      </c>
      <c r="G78" s="94"/>
      <c r="H78" s="48">
        <f>G78*$H$11+G78</f>
        <v>0</v>
      </c>
      <c r="I78" s="49">
        <f t="shared" si="0"/>
        <v>0</v>
      </c>
    </row>
    <row r="79" spans="1:9" ht="48.75" customHeight="1">
      <c r="A79" s="46" t="s">
        <v>286</v>
      </c>
      <c r="B79" s="70">
        <v>90844</v>
      </c>
      <c r="C79" s="47" t="s">
        <v>172</v>
      </c>
      <c r="D79" s="106" t="s">
        <v>20</v>
      </c>
      <c r="E79" s="47" t="s">
        <v>8</v>
      </c>
      <c r="F79" s="96">
        <v>20</v>
      </c>
      <c r="G79" s="94"/>
      <c r="H79" s="48">
        <f>G79*$H$11+G79</f>
        <v>0</v>
      </c>
      <c r="I79" s="49">
        <f t="shared" si="0"/>
        <v>0</v>
      </c>
    </row>
    <row r="80" spans="1:9" ht="30" customHeight="1">
      <c r="A80" s="52">
        <v>7</v>
      </c>
      <c r="B80" s="45"/>
      <c r="C80" s="45"/>
      <c r="D80" s="104" t="s">
        <v>287</v>
      </c>
      <c r="E80" s="45"/>
      <c r="F80" s="97"/>
      <c r="G80" s="42"/>
      <c r="H80" s="42"/>
      <c r="I80" s="50">
        <f>SUM(I81+I85)</f>
        <v>0</v>
      </c>
    </row>
    <row r="81" spans="1:9" ht="30" customHeight="1">
      <c r="A81" s="52" t="s">
        <v>179</v>
      </c>
      <c r="B81" s="45"/>
      <c r="C81" s="45"/>
      <c r="D81" s="104" t="s">
        <v>494</v>
      </c>
      <c r="E81" s="45"/>
      <c r="F81" s="97"/>
      <c r="G81" s="42"/>
      <c r="H81" s="42"/>
      <c r="I81" s="50">
        <f>SUM(I82:I84)</f>
        <v>0</v>
      </c>
    </row>
    <row r="82" spans="1:9" ht="41.25" customHeight="1">
      <c r="A82" s="46" t="s">
        <v>201</v>
      </c>
      <c r="B82" s="70">
        <v>94569</v>
      </c>
      <c r="C82" s="47" t="s">
        <v>172</v>
      </c>
      <c r="D82" s="106" t="s">
        <v>492</v>
      </c>
      <c r="E82" s="47" t="s">
        <v>190</v>
      </c>
      <c r="F82" s="96">
        <v>2.6</v>
      </c>
      <c r="G82" s="94"/>
      <c r="H82" s="48">
        <f>G82*$H$11+G82</f>
        <v>0</v>
      </c>
      <c r="I82" s="49">
        <f t="shared" si="0"/>
        <v>0</v>
      </c>
    </row>
    <row r="83" spans="1:9" ht="49.5" customHeight="1">
      <c r="A83" s="46" t="s">
        <v>202</v>
      </c>
      <c r="B83" s="70">
        <v>100674</v>
      </c>
      <c r="C83" s="47" t="s">
        <v>172</v>
      </c>
      <c r="D83" s="106" t="s">
        <v>660</v>
      </c>
      <c r="E83" s="47" t="s">
        <v>190</v>
      </c>
      <c r="F83" s="96">
        <v>39.79</v>
      </c>
      <c r="G83" s="94"/>
      <c r="H83" s="48">
        <f t="shared" ref="H83:H84" si="25">G83*$H$11+G83</f>
        <v>0</v>
      </c>
      <c r="I83" s="49">
        <f t="shared" si="0"/>
        <v>0</v>
      </c>
    </row>
    <row r="84" spans="1:9" ht="35.25" customHeight="1">
      <c r="A84" s="46" t="s">
        <v>203</v>
      </c>
      <c r="B84" s="70">
        <v>91341</v>
      </c>
      <c r="C84" s="47" t="s">
        <v>172</v>
      </c>
      <c r="D84" s="106" t="s">
        <v>22</v>
      </c>
      <c r="E84" s="47" t="s">
        <v>190</v>
      </c>
      <c r="F84" s="96">
        <v>1.47</v>
      </c>
      <c r="G84" s="94"/>
      <c r="H84" s="48">
        <f t="shared" si="25"/>
        <v>0</v>
      </c>
      <c r="I84" s="49">
        <f t="shared" si="0"/>
        <v>0</v>
      </c>
    </row>
    <row r="85" spans="1:9" ht="30" customHeight="1">
      <c r="A85" s="52" t="s">
        <v>180</v>
      </c>
      <c r="B85" s="45"/>
      <c r="C85" s="45"/>
      <c r="D85" s="104" t="s">
        <v>288</v>
      </c>
      <c r="E85" s="45"/>
      <c r="F85" s="97"/>
      <c r="G85" s="42"/>
      <c r="H85" s="42"/>
      <c r="I85" s="50">
        <f>SUM(I86:I87)</f>
        <v>0</v>
      </c>
    </row>
    <row r="86" spans="1:9" ht="41.25" customHeight="1">
      <c r="A86" s="46" t="s">
        <v>204</v>
      </c>
      <c r="B86" s="70">
        <v>102185</v>
      </c>
      <c r="C86" s="47" t="s">
        <v>172</v>
      </c>
      <c r="D86" s="106" t="s">
        <v>23</v>
      </c>
      <c r="E86" s="47" t="s">
        <v>8</v>
      </c>
      <c r="F86" s="96">
        <v>1</v>
      </c>
      <c r="G86" s="94"/>
      <c r="H86" s="48">
        <f>G86*$H$11+G86</f>
        <v>0</v>
      </c>
      <c r="I86" s="49">
        <f t="shared" si="0"/>
        <v>0</v>
      </c>
    </row>
    <row r="87" spans="1:9" ht="36" customHeight="1">
      <c r="A87" s="46" t="s">
        <v>205</v>
      </c>
      <c r="B87" s="70">
        <v>91338</v>
      </c>
      <c r="C87" s="47" t="s">
        <v>172</v>
      </c>
      <c r="D87" s="106" t="s">
        <v>21</v>
      </c>
      <c r="E87" s="47" t="s">
        <v>190</v>
      </c>
      <c r="F87" s="96">
        <v>0.92</v>
      </c>
      <c r="G87" s="94"/>
      <c r="H87" s="48">
        <f>G87*$H$11+G87</f>
        <v>0</v>
      </c>
      <c r="I87" s="49">
        <f t="shared" si="0"/>
        <v>0</v>
      </c>
    </row>
    <row r="88" spans="1:9" ht="30" customHeight="1">
      <c r="A88" s="52">
        <v>8</v>
      </c>
      <c r="B88" s="45"/>
      <c r="C88" s="45"/>
      <c r="D88" s="104" t="s">
        <v>289</v>
      </c>
      <c r="E88" s="45"/>
      <c r="F88" s="97"/>
      <c r="G88" s="42"/>
      <c r="H88" s="42"/>
      <c r="I88" s="50">
        <f>SUM(I89)</f>
        <v>0</v>
      </c>
    </row>
    <row r="89" spans="1:9" ht="30" customHeight="1">
      <c r="A89" s="52" t="s">
        <v>183</v>
      </c>
      <c r="B89" s="45"/>
      <c r="C89" s="45"/>
      <c r="D89" s="104" t="s">
        <v>290</v>
      </c>
      <c r="E89" s="45"/>
      <c r="F89" s="97"/>
      <c r="G89" s="42"/>
      <c r="H89" s="42"/>
      <c r="I89" s="50">
        <f>SUM(I90)</f>
        <v>0</v>
      </c>
    </row>
    <row r="90" spans="1:9" ht="33" customHeight="1">
      <c r="A90" s="46" t="s">
        <v>291</v>
      </c>
      <c r="B90" s="70">
        <v>102171</v>
      </c>
      <c r="C90" s="47" t="s">
        <v>172</v>
      </c>
      <c r="D90" s="106" t="s">
        <v>116</v>
      </c>
      <c r="E90" s="47" t="s">
        <v>190</v>
      </c>
      <c r="F90" s="96">
        <v>3.78</v>
      </c>
      <c r="G90" s="94"/>
      <c r="H90" s="48">
        <f>G90*$H$11+G90</f>
        <v>0</v>
      </c>
      <c r="I90" s="49">
        <f t="shared" si="0"/>
        <v>0</v>
      </c>
    </row>
    <row r="91" spans="1:9" ht="30" customHeight="1">
      <c r="A91" s="52">
        <v>9</v>
      </c>
      <c r="B91" s="45"/>
      <c r="C91" s="45"/>
      <c r="D91" s="104" t="s">
        <v>181</v>
      </c>
      <c r="E91" s="45"/>
      <c r="F91" s="97"/>
      <c r="G91" s="42"/>
      <c r="H91" s="42"/>
      <c r="I91" s="50">
        <f>SUM(I92+I95+I97+I101)</f>
        <v>0</v>
      </c>
    </row>
    <row r="92" spans="1:9" ht="30" customHeight="1">
      <c r="A92" s="52" t="s">
        <v>178</v>
      </c>
      <c r="B92" s="45"/>
      <c r="C92" s="45"/>
      <c r="D92" s="104" t="s">
        <v>292</v>
      </c>
      <c r="E92" s="45"/>
      <c r="F92" s="97"/>
      <c r="G92" s="42"/>
      <c r="H92" s="42"/>
      <c r="I92" s="50">
        <f>SUM(I93:I94)</f>
        <v>0</v>
      </c>
    </row>
    <row r="93" spans="1:9" ht="39.75" customHeight="1">
      <c r="A93" s="95" t="s">
        <v>293</v>
      </c>
      <c r="B93" s="70">
        <v>92543</v>
      </c>
      <c r="C93" s="70" t="s">
        <v>172</v>
      </c>
      <c r="D93" s="105" t="s">
        <v>13</v>
      </c>
      <c r="E93" s="70" t="s">
        <v>190</v>
      </c>
      <c r="F93" s="98">
        <v>370.45</v>
      </c>
      <c r="G93" s="94"/>
      <c r="H93" s="99">
        <f>G93*$H$11+G93</f>
        <v>0</v>
      </c>
      <c r="I93" s="100">
        <f t="shared" ref="I93:I153" si="26">H93*F93</f>
        <v>0</v>
      </c>
    </row>
    <row r="94" spans="1:9" ht="53.25" customHeight="1">
      <c r="A94" s="95" t="s">
        <v>294</v>
      </c>
      <c r="B94" s="70">
        <v>100383</v>
      </c>
      <c r="C94" s="70" t="s">
        <v>172</v>
      </c>
      <c r="D94" s="105" t="s">
        <v>14</v>
      </c>
      <c r="E94" s="70" t="s">
        <v>190</v>
      </c>
      <c r="F94" s="98">
        <v>370.45</v>
      </c>
      <c r="G94" s="94"/>
      <c r="H94" s="99">
        <f t="shared" ref="H94" si="27">G94*$H$11+G94</f>
        <v>0</v>
      </c>
      <c r="I94" s="100">
        <f t="shared" si="26"/>
        <v>0</v>
      </c>
    </row>
    <row r="95" spans="1:9" ht="30" customHeight="1">
      <c r="A95" s="52" t="s">
        <v>207</v>
      </c>
      <c r="B95" s="45"/>
      <c r="C95" s="45"/>
      <c r="D95" s="104" t="s">
        <v>295</v>
      </c>
      <c r="E95" s="45"/>
      <c r="F95" s="97"/>
      <c r="G95" s="42"/>
      <c r="H95" s="42"/>
      <c r="I95" s="50">
        <f>SUM(I96)</f>
        <v>0</v>
      </c>
    </row>
    <row r="96" spans="1:9" ht="38.25" customHeight="1">
      <c r="A96" s="95" t="s">
        <v>296</v>
      </c>
      <c r="B96" s="70">
        <v>94213</v>
      </c>
      <c r="C96" s="70" t="s">
        <v>172</v>
      </c>
      <c r="D96" s="105" t="s">
        <v>15</v>
      </c>
      <c r="E96" s="70" t="s">
        <v>190</v>
      </c>
      <c r="F96" s="98">
        <v>370.45</v>
      </c>
      <c r="G96" s="94"/>
      <c r="H96" s="99">
        <f>G96*$H$11+G96</f>
        <v>0</v>
      </c>
      <c r="I96" s="100">
        <f t="shared" si="26"/>
        <v>0</v>
      </c>
    </row>
    <row r="97" spans="1:9" ht="30" customHeight="1">
      <c r="A97" s="52" t="s">
        <v>297</v>
      </c>
      <c r="B97" s="45"/>
      <c r="C97" s="45"/>
      <c r="D97" s="104" t="s">
        <v>298</v>
      </c>
      <c r="E97" s="45"/>
      <c r="F97" s="97"/>
      <c r="G97" s="42"/>
      <c r="H97" s="42"/>
      <c r="I97" s="50">
        <f>SUM(I98:I100)</f>
        <v>0</v>
      </c>
    </row>
    <row r="98" spans="1:9" ht="37.5" customHeight="1">
      <c r="A98" s="95" t="s">
        <v>299</v>
      </c>
      <c r="B98" s="70">
        <v>94229</v>
      </c>
      <c r="C98" s="70" t="s">
        <v>172</v>
      </c>
      <c r="D98" s="105" t="s">
        <v>17</v>
      </c>
      <c r="E98" s="70" t="s">
        <v>9</v>
      </c>
      <c r="F98" s="98">
        <v>25</v>
      </c>
      <c r="G98" s="94"/>
      <c r="H98" s="99">
        <f>G98*$H$11+G98</f>
        <v>0</v>
      </c>
      <c r="I98" s="100">
        <f t="shared" si="26"/>
        <v>0</v>
      </c>
    </row>
    <row r="99" spans="1:9" ht="39.75" customHeight="1">
      <c r="A99" s="95" t="s">
        <v>300</v>
      </c>
      <c r="B99" s="70">
        <v>94231</v>
      </c>
      <c r="C99" s="70" t="s">
        <v>172</v>
      </c>
      <c r="D99" s="105" t="s">
        <v>18</v>
      </c>
      <c r="E99" s="70" t="s">
        <v>9</v>
      </c>
      <c r="F99" s="98">
        <v>90</v>
      </c>
      <c r="G99" s="94"/>
      <c r="H99" s="99">
        <f>G99*$H$11+G99</f>
        <v>0</v>
      </c>
      <c r="I99" s="100">
        <f t="shared" si="26"/>
        <v>0</v>
      </c>
    </row>
    <row r="100" spans="1:9" ht="39.75" customHeight="1">
      <c r="A100" s="95" t="s">
        <v>661</v>
      </c>
      <c r="B100" s="70">
        <v>94228</v>
      </c>
      <c r="C100" s="70" t="s">
        <v>172</v>
      </c>
      <c r="D100" s="105" t="s">
        <v>16</v>
      </c>
      <c r="E100" s="70" t="s">
        <v>9</v>
      </c>
      <c r="F100" s="98">
        <v>4</v>
      </c>
      <c r="G100" s="94"/>
      <c r="H100" s="99">
        <f>G100*$H$11+G100</f>
        <v>0</v>
      </c>
      <c r="I100" s="100">
        <f t="shared" ref="I100" si="28">H100*F100</f>
        <v>0</v>
      </c>
    </row>
    <row r="101" spans="1:9" ht="30" customHeight="1">
      <c r="A101" s="52" t="s">
        <v>301</v>
      </c>
      <c r="B101" s="45"/>
      <c r="C101" s="45"/>
      <c r="D101" s="104" t="s">
        <v>302</v>
      </c>
      <c r="E101" s="45"/>
      <c r="F101" s="97"/>
      <c r="G101" s="42"/>
      <c r="H101" s="42"/>
      <c r="I101" s="50">
        <f>SUM(I102)</f>
        <v>0</v>
      </c>
    </row>
    <row r="102" spans="1:9" ht="39" customHeight="1">
      <c r="A102" s="46" t="s">
        <v>303</v>
      </c>
      <c r="B102" s="70">
        <v>101966</v>
      </c>
      <c r="C102" s="47" t="s">
        <v>172</v>
      </c>
      <c r="D102" s="106" t="s">
        <v>86</v>
      </c>
      <c r="E102" s="47" t="s">
        <v>9</v>
      </c>
      <c r="F102" s="96">
        <v>102</v>
      </c>
      <c r="G102" s="94"/>
      <c r="H102" s="48">
        <f>G102*$H$11+G102</f>
        <v>0</v>
      </c>
      <c r="I102" s="49">
        <f t="shared" si="26"/>
        <v>0</v>
      </c>
    </row>
    <row r="103" spans="1:9" ht="30" customHeight="1">
      <c r="A103" s="52">
        <v>10</v>
      </c>
      <c r="B103" s="45"/>
      <c r="C103" s="45"/>
      <c r="D103" s="104" t="s">
        <v>304</v>
      </c>
      <c r="E103" s="45"/>
      <c r="F103" s="97"/>
      <c r="G103" s="42"/>
      <c r="H103" s="42"/>
      <c r="I103" s="50">
        <f>SUM(I104)</f>
        <v>0</v>
      </c>
    </row>
    <row r="104" spans="1:9" ht="30" customHeight="1">
      <c r="A104" s="52" t="s">
        <v>177</v>
      </c>
      <c r="B104" s="45"/>
      <c r="C104" s="45"/>
      <c r="D104" s="104" t="s">
        <v>305</v>
      </c>
      <c r="E104" s="45"/>
      <c r="F104" s="97"/>
      <c r="G104" s="42"/>
      <c r="H104" s="42"/>
      <c r="I104" s="50">
        <f>SUM(I105:I106)</f>
        <v>0</v>
      </c>
    </row>
    <row r="105" spans="1:9" ht="36" customHeight="1">
      <c r="A105" s="46" t="s">
        <v>208</v>
      </c>
      <c r="B105" s="70">
        <v>98546</v>
      </c>
      <c r="C105" s="47" t="s">
        <v>172</v>
      </c>
      <c r="D105" s="106" t="s">
        <v>200</v>
      </c>
      <c r="E105" s="47" t="s">
        <v>190</v>
      </c>
      <c r="F105" s="96">
        <v>245.71</v>
      </c>
      <c r="G105" s="94"/>
      <c r="H105" s="48">
        <f>G105*$H$11+G105</f>
        <v>0</v>
      </c>
      <c r="I105" s="49">
        <f t="shared" si="26"/>
        <v>0</v>
      </c>
    </row>
    <row r="106" spans="1:9" ht="39.75" customHeight="1">
      <c r="A106" s="46" t="s">
        <v>306</v>
      </c>
      <c r="B106" s="70">
        <v>98554</v>
      </c>
      <c r="C106" s="47" t="s">
        <v>172</v>
      </c>
      <c r="D106" s="106" t="s">
        <v>495</v>
      </c>
      <c r="E106" s="47" t="s">
        <v>190</v>
      </c>
      <c r="F106" s="96">
        <v>111.12</v>
      </c>
      <c r="G106" s="94"/>
      <c r="H106" s="48">
        <f>G106*$H$11+G106</f>
        <v>0</v>
      </c>
      <c r="I106" s="49">
        <f t="shared" si="26"/>
        <v>0</v>
      </c>
    </row>
    <row r="107" spans="1:9" ht="30" customHeight="1">
      <c r="A107" s="52">
        <v>11</v>
      </c>
      <c r="B107" s="45"/>
      <c r="C107" s="45"/>
      <c r="D107" s="104" t="s">
        <v>307</v>
      </c>
      <c r="E107" s="45"/>
      <c r="F107" s="97"/>
      <c r="G107" s="42"/>
      <c r="H107" s="42"/>
      <c r="I107" s="50">
        <f>SUM(I108)</f>
        <v>0</v>
      </c>
    </row>
    <row r="108" spans="1:9" ht="30" customHeight="1">
      <c r="A108" s="52" t="s">
        <v>182</v>
      </c>
      <c r="B108" s="45"/>
      <c r="C108" s="45"/>
      <c r="D108" s="104" t="s">
        <v>309</v>
      </c>
      <c r="E108" s="45"/>
      <c r="F108" s="97"/>
      <c r="G108" s="42"/>
      <c r="H108" s="42"/>
      <c r="I108" s="50">
        <f>SUM(I109)</f>
        <v>0</v>
      </c>
    </row>
    <row r="109" spans="1:9" ht="38.25" customHeight="1">
      <c r="A109" s="46" t="s">
        <v>308</v>
      </c>
      <c r="B109" s="70">
        <v>96113</v>
      </c>
      <c r="C109" s="47" t="s">
        <v>172</v>
      </c>
      <c r="D109" s="106" t="s">
        <v>496</v>
      </c>
      <c r="E109" s="47" t="s">
        <v>190</v>
      </c>
      <c r="F109" s="96">
        <v>314.49</v>
      </c>
      <c r="G109" s="94"/>
      <c r="H109" s="48">
        <f>G109*$H$11+G109</f>
        <v>0</v>
      </c>
      <c r="I109" s="49">
        <f t="shared" si="26"/>
        <v>0</v>
      </c>
    </row>
    <row r="110" spans="1:9" ht="30" customHeight="1">
      <c r="A110" s="52">
        <v>12</v>
      </c>
      <c r="B110" s="45"/>
      <c r="C110" s="45"/>
      <c r="D110" s="104" t="s">
        <v>310</v>
      </c>
      <c r="E110" s="45"/>
      <c r="F110" s="97"/>
      <c r="G110" s="42"/>
      <c r="H110" s="42"/>
      <c r="I110" s="50">
        <f>SUM(I111+I115)</f>
        <v>0</v>
      </c>
    </row>
    <row r="111" spans="1:9" ht="30" customHeight="1">
      <c r="A111" s="52" t="s">
        <v>188</v>
      </c>
      <c r="B111" s="45"/>
      <c r="C111" s="45"/>
      <c r="D111" s="104" t="s">
        <v>311</v>
      </c>
      <c r="E111" s="45"/>
      <c r="F111" s="97"/>
      <c r="G111" s="42"/>
      <c r="H111" s="42"/>
      <c r="I111" s="50">
        <f>SUM(I112:I114)</f>
        <v>0</v>
      </c>
    </row>
    <row r="112" spans="1:9" ht="38.25" customHeight="1">
      <c r="A112" s="46" t="s">
        <v>312</v>
      </c>
      <c r="B112" s="70">
        <v>87878</v>
      </c>
      <c r="C112" s="47" t="s">
        <v>172</v>
      </c>
      <c r="D112" s="106" t="s">
        <v>164</v>
      </c>
      <c r="E112" s="47" t="s">
        <v>190</v>
      </c>
      <c r="F112" s="96">
        <v>1411.63</v>
      </c>
      <c r="G112" s="94"/>
      <c r="H112" s="48">
        <f>G112*$H$11+G112</f>
        <v>0</v>
      </c>
      <c r="I112" s="49">
        <f t="shared" si="26"/>
        <v>0</v>
      </c>
    </row>
    <row r="113" spans="1:9" ht="44.25" customHeight="1">
      <c r="A113" s="46" t="s">
        <v>313</v>
      </c>
      <c r="B113" s="70">
        <v>87893</v>
      </c>
      <c r="C113" s="47" t="s">
        <v>172</v>
      </c>
      <c r="D113" s="106" t="s">
        <v>165</v>
      </c>
      <c r="E113" s="47" t="s">
        <v>190</v>
      </c>
      <c r="F113" s="96">
        <v>941.08</v>
      </c>
      <c r="G113" s="94"/>
      <c r="H113" s="48">
        <f t="shared" ref="H113:H114" si="29">G113*$H$11+G113</f>
        <v>0</v>
      </c>
      <c r="I113" s="49">
        <f t="shared" si="26"/>
        <v>0</v>
      </c>
    </row>
    <row r="114" spans="1:9" ht="43.5" customHeight="1">
      <c r="A114" s="46" t="s">
        <v>314</v>
      </c>
      <c r="B114" s="70">
        <v>87547</v>
      </c>
      <c r="C114" s="47" t="s">
        <v>172</v>
      </c>
      <c r="D114" s="106" t="s">
        <v>497</v>
      </c>
      <c r="E114" s="47" t="s">
        <v>190</v>
      </c>
      <c r="F114" s="96">
        <v>2352.71</v>
      </c>
      <c r="G114" s="94"/>
      <c r="H114" s="48">
        <f t="shared" si="29"/>
        <v>0</v>
      </c>
      <c r="I114" s="49">
        <f t="shared" si="26"/>
        <v>0</v>
      </c>
    </row>
    <row r="115" spans="1:9" ht="30" customHeight="1">
      <c r="A115" s="52" t="s">
        <v>189</v>
      </c>
      <c r="B115" s="45"/>
      <c r="C115" s="45"/>
      <c r="D115" s="104" t="s">
        <v>315</v>
      </c>
      <c r="E115" s="45"/>
      <c r="F115" s="97"/>
      <c r="G115" s="42"/>
      <c r="H115" s="42"/>
      <c r="I115" s="50">
        <f>SUM(I116)</f>
        <v>0</v>
      </c>
    </row>
    <row r="116" spans="1:9" ht="45" customHeight="1">
      <c r="A116" s="46" t="s">
        <v>316</v>
      </c>
      <c r="B116" s="70">
        <v>87273</v>
      </c>
      <c r="C116" s="47" t="s">
        <v>172</v>
      </c>
      <c r="D116" s="106" t="s">
        <v>498</v>
      </c>
      <c r="E116" s="47" t="s">
        <v>190</v>
      </c>
      <c r="F116" s="96">
        <v>448.85</v>
      </c>
      <c r="G116" s="94"/>
      <c r="H116" s="48">
        <f>G116*$H$11+G116</f>
        <v>0</v>
      </c>
      <c r="I116" s="49">
        <f t="shared" si="26"/>
        <v>0</v>
      </c>
    </row>
    <row r="117" spans="1:9" ht="30" customHeight="1">
      <c r="A117" s="52">
        <v>13</v>
      </c>
      <c r="B117" s="45"/>
      <c r="C117" s="45"/>
      <c r="D117" s="104" t="s">
        <v>317</v>
      </c>
      <c r="E117" s="45"/>
      <c r="F117" s="97"/>
      <c r="G117" s="42"/>
      <c r="H117" s="42"/>
      <c r="I117" s="50">
        <f>SUM(I118+I120+I129)</f>
        <v>0</v>
      </c>
    </row>
    <row r="118" spans="1:9" ht="30" customHeight="1">
      <c r="A118" s="52" t="s">
        <v>210</v>
      </c>
      <c r="B118" s="45"/>
      <c r="C118" s="45"/>
      <c r="D118" s="104" t="s">
        <v>575</v>
      </c>
      <c r="E118" s="45"/>
      <c r="F118" s="97"/>
      <c r="G118" s="42"/>
      <c r="H118" s="42"/>
      <c r="I118" s="50">
        <f>SUM(I119:I119)</f>
        <v>0</v>
      </c>
    </row>
    <row r="119" spans="1:9" ht="45" customHeight="1">
      <c r="A119" s="46" t="s">
        <v>318</v>
      </c>
      <c r="B119" s="70">
        <v>87640</v>
      </c>
      <c r="C119" s="47" t="s">
        <v>172</v>
      </c>
      <c r="D119" s="106" t="s">
        <v>84</v>
      </c>
      <c r="E119" s="47" t="s">
        <v>190</v>
      </c>
      <c r="F119" s="96">
        <v>436.71</v>
      </c>
      <c r="G119" s="94"/>
      <c r="H119" s="48">
        <f>G119*$H$11+G119</f>
        <v>0</v>
      </c>
      <c r="I119" s="49">
        <f t="shared" ref="I119" si="30">H119*F119</f>
        <v>0</v>
      </c>
    </row>
    <row r="120" spans="1:9" ht="30" customHeight="1">
      <c r="A120" s="52" t="s">
        <v>211</v>
      </c>
      <c r="B120" s="45"/>
      <c r="C120" s="45"/>
      <c r="D120" s="104" t="s">
        <v>315</v>
      </c>
      <c r="E120" s="45"/>
      <c r="F120" s="97"/>
      <c r="G120" s="42"/>
      <c r="H120" s="42"/>
      <c r="I120" s="50">
        <f>SUM(I121:I128)</f>
        <v>0</v>
      </c>
    </row>
    <row r="121" spans="1:9" ht="45" customHeight="1">
      <c r="A121" s="46" t="s">
        <v>319</v>
      </c>
      <c r="B121" s="70">
        <v>87263</v>
      </c>
      <c r="C121" s="47" t="s">
        <v>172</v>
      </c>
      <c r="D121" s="106" t="s">
        <v>499</v>
      </c>
      <c r="E121" s="47" t="s">
        <v>190</v>
      </c>
      <c r="F121" s="96">
        <v>435.1</v>
      </c>
      <c r="G121" s="94"/>
      <c r="H121" s="48">
        <f>G121*$H$11+G121</f>
        <v>0</v>
      </c>
      <c r="I121" s="49">
        <f t="shared" si="26"/>
        <v>0</v>
      </c>
    </row>
    <row r="122" spans="1:9" ht="45" customHeight="1">
      <c r="A122" s="46" t="s">
        <v>320</v>
      </c>
      <c r="B122" s="70">
        <v>98680</v>
      </c>
      <c r="C122" s="47" t="s">
        <v>172</v>
      </c>
      <c r="D122" s="106" t="s">
        <v>81</v>
      </c>
      <c r="E122" s="47" t="s">
        <v>190</v>
      </c>
      <c r="F122" s="96">
        <v>41.42</v>
      </c>
      <c r="G122" s="94"/>
      <c r="H122" s="48">
        <f>G122*$H$11+G122</f>
        <v>0</v>
      </c>
      <c r="I122" s="49">
        <f t="shared" ref="I122" si="31">H122*F122</f>
        <v>0</v>
      </c>
    </row>
    <row r="123" spans="1:9" ht="39" customHeight="1">
      <c r="A123" s="46" t="s">
        <v>321</v>
      </c>
      <c r="B123" s="70">
        <v>92397</v>
      </c>
      <c r="C123" s="70" t="s">
        <v>172</v>
      </c>
      <c r="D123" s="105" t="s">
        <v>163</v>
      </c>
      <c r="E123" s="70" t="s">
        <v>190</v>
      </c>
      <c r="F123" s="98">
        <v>446.67</v>
      </c>
      <c r="G123" s="94"/>
      <c r="H123" s="99">
        <f t="shared" ref="H123:H128" si="32">G123*$H$11+G123</f>
        <v>0</v>
      </c>
      <c r="I123" s="100">
        <f t="shared" si="26"/>
        <v>0</v>
      </c>
    </row>
    <row r="124" spans="1:9" ht="39" customHeight="1">
      <c r="A124" s="95" t="s">
        <v>322</v>
      </c>
      <c r="B124" s="70">
        <v>87249</v>
      </c>
      <c r="C124" s="70" t="s">
        <v>172</v>
      </c>
      <c r="D124" s="105" t="s">
        <v>587</v>
      </c>
      <c r="E124" s="70" t="s">
        <v>190</v>
      </c>
      <c r="F124" s="98">
        <v>1.61</v>
      </c>
      <c r="G124" s="94"/>
      <c r="H124" s="99">
        <f t="shared" ref="H124" si="33">G124*$H$11+G124</f>
        <v>0</v>
      </c>
      <c r="I124" s="100">
        <f t="shared" ref="I124" si="34">H124*F124</f>
        <v>0</v>
      </c>
    </row>
    <row r="125" spans="1:9" ht="39" customHeight="1">
      <c r="A125" s="95" t="s">
        <v>323</v>
      </c>
      <c r="B125" s="70">
        <v>87273</v>
      </c>
      <c r="C125" s="70" t="s">
        <v>172</v>
      </c>
      <c r="D125" s="105" t="s">
        <v>498</v>
      </c>
      <c r="E125" s="70" t="s">
        <v>190</v>
      </c>
      <c r="F125" s="98">
        <v>406.5</v>
      </c>
      <c r="G125" s="94"/>
      <c r="H125" s="99">
        <f t="shared" ref="H125" si="35">G125*$H$11+G125</f>
        <v>0</v>
      </c>
      <c r="I125" s="100">
        <f t="shared" ref="I125" si="36">H125*F125</f>
        <v>0</v>
      </c>
    </row>
    <row r="126" spans="1:9" ht="39" customHeight="1">
      <c r="A126" s="95" t="s">
        <v>584</v>
      </c>
      <c r="B126" s="70">
        <v>87275</v>
      </c>
      <c r="C126" s="70" t="s">
        <v>172</v>
      </c>
      <c r="D126" s="105" t="s">
        <v>583</v>
      </c>
      <c r="E126" s="70" t="s">
        <v>190</v>
      </c>
      <c r="F126" s="98">
        <v>132.80000000000001</v>
      </c>
      <c r="G126" s="94"/>
      <c r="H126" s="99">
        <f t="shared" ref="H126" si="37">G126*$H$11+G126</f>
        <v>0</v>
      </c>
      <c r="I126" s="100">
        <f t="shared" ref="I126" si="38">H126*F126</f>
        <v>0</v>
      </c>
    </row>
    <row r="127" spans="1:9" ht="60" customHeight="1">
      <c r="A127" s="46" t="s">
        <v>585</v>
      </c>
      <c r="B127" s="70">
        <v>94279</v>
      </c>
      <c r="C127" s="70" t="s">
        <v>172</v>
      </c>
      <c r="D127" s="105" t="s">
        <v>500</v>
      </c>
      <c r="E127" s="70" t="s">
        <v>9</v>
      </c>
      <c r="F127" s="98">
        <v>37.799999999999997</v>
      </c>
      <c r="G127" s="94"/>
      <c r="H127" s="99">
        <f t="shared" si="32"/>
        <v>0</v>
      </c>
      <c r="I127" s="100">
        <f t="shared" si="26"/>
        <v>0</v>
      </c>
    </row>
    <row r="128" spans="1:9" ht="43.5" customHeight="1">
      <c r="A128" s="46" t="s">
        <v>586</v>
      </c>
      <c r="B128" s="70">
        <v>94275</v>
      </c>
      <c r="C128" s="70" t="s">
        <v>172</v>
      </c>
      <c r="D128" s="105" t="s">
        <v>501</v>
      </c>
      <c r="E128" s="70" t="s">
        <v>9</v>
      </c>
      <c r="F128" s="98">
        <v>82</v>
      </c>
      <c r="G128" s="94"/>
      <c r="H128" s="99">
        <f t="shared" si="32"/>
        <v>0</v>
      </c>
      <c r="I128" s="100">
        <f t="shared" si="26"/>
        <v>0</v>
      </c>
    </row>
    <row r="129" spans="1:9" ht="30" customHeight="1">
      <c r="A129" s="52" t="s">
        <v>212</v>
      </c>
      <c r="B129" s="45"/>
      <c r="C129" s="45"/>
      <c r="D129" s="104" t="s">
        <v>324</v>
      </c>
      <c r="E129" s="45"/>
      <c r="F129" s="97"/>
      <c r="G129" s="42"/>
      <c r="H129" s="42"/>
      <c r="I129" s="50">
        <f>SUM(I130:I132)</f>
        <v>0</v>
      </c>
    </row>
    <row r="130" spans="1:9" ht="38.25" customHeight="1">
      <c r="A130" s="46" t="s">
        <v>325</v>
      </c>
      <c r="B130" s="70">
        <v>98688</v>
      </c>
      <c r="C130" s="47" t="s">
        <v>172</v>
      </c>
      <c r="D130" s="106" t="s">
        <v>82</v>
      </c>
      <c r="E130" s="47" t="s">
        <v>9</v>
      </c>
      <c r="F130" s="96">
        <v>220.41</v>
      </c>
      <c r="G130" s="94"/>
      <c r="H130" s="48">
        <f>G130*$H$11+G130</f>
        <v>0</v>
      </c>
      <c r="I130" s="49">
        <f t="shared" si="26"/>
        <v>0</v>
      </c>
    </row>
    <row r="131" spans="1:9" ht="36.75" customHeight="1">
      <c r="A131" s="46" t="s">
        <v>326</v>
      </c>
      <c r="B131" s="70">
        <v>98695</v>
      </c>
      <c r="C131" s="47" t="s">
        <v>172</v>
      </c>
      <c r="D131" s="106" t="s">
        <v>83</v>
      </c>
      <c r="E131" s="47" t="s">
        <v>9</v>
      </c>
      <c r="F131" s="96">
        <v>31.6</v>
      </c>
      <c r="G131" s="94"/>
      <c r="H131" s="48">
        <f t="shared" ref="H131:H132" si="39">G131*$H$11+G131</f>
        <v>0</v>
      </c>
      <c r="I131" s="49">
        <f t="shared" si="26"/>
        <v>0</v>
      </c>
    </row>
    <row r="132" spans="1:9" ht="37.5" customHeight="1">
      <c r="A132" s="46" t="s">
        <v>327</v>
      </c>
      <c r="B132" s="70">
        <v>101965</v>
      </c>
      <c r="C132" s="47" t="s">
        <v>172</v>
      </c>
      <c r="D132" s="106" t="s">
        <v>85</v>
      </c>
      <c r="E132" s="47" t="s">
        <v>9</v>
      </c>
      <c r="F132" s="96">
        <v>45.8</v>
      </c>
      <c r="G132" s="94"/>
      <c r="H132" s="48">
        <f t="shared" si="39"/>
        <v>0</v>
      </c>
      <c r="I132" s="49">
        <f t="shared" si="26"/>
        <v>0</v>
      </c>
    </row>
    <row r="133" spans="1:9" ht="30" customHeight="1">
      <c r="A133" s="52">
        <v>14</v>
      </c>
      <c r="B133" s="45"/>
      <c r="C133" s="45"/>
      <c r="D133" s="104" t="s">
        <v>328</v>
      </c>
      <c r="E133" s="45"/>
      <c r="F133" s="97"/>
      <c r="G133" s="42"/>
      <c r="H133" s="42"/>
      <c r="I133" s="50">
        <f>SUM(I134+I137+I140+I145+I151)</f>
        <v>0</v>
      </c>
    </row>
    <row r="134" spans="1:9" ht="30" customHeight="1">
      <c r="A134" s="52" t="s">
        <v>213</v>
      </c>
      <c r="B134" s="45"/>
      <c r="C134" s="45"/>
      <c r="D134" s="104" t="s">
        <v>329</v>
      </c>
      <c r="E134" s="45"/>
      <c r="F134" s="97"/>
      <c r="G134" s="42"/>
      <c r="H134" s="42"/>
      <c r="I134" s="50">
        <f>SUM(I135:I136)</f>
        <v>0</v>
      </c>
    </row>
    <row r="135" spans="1:9" ht="43.5" customHeight="1">
      <c r="A135" s="95" t="s">
        <v>330</v>
      </c>
      <c r="B135" s="70">
        <v>89714</v>
      </c>
      <c r="C135" s="70" t="s">
        <v>172</v>
      </c>
      <c r="D135" s="105" t="s">
        <v>121</v>
      </c>
      <c r="E135" s="70" t="s">
        <v>9</v>
      </c>
      <c r="F135" s="98">
        <v>75</v>
      </c>
      <c r="G135" s="94"/>
      <c r="H135" s="99">
        <f>G135*$H$11+G135</f>
        <v>0</v>
      </c>
      <c r="I135" s="100">
        <f t="shared" si="26"/>
        <v>0</v>
      </c>
    </row>
    <row r="136" spans="1:9" ht="40.5" customHeight="1">
      <c r="A136" s="95" t="s">
        <v>331</v>
      </c>
      <c r="B136" s="70">
        <v>89849</v>
      </c>
      <c r="C136" s="70" t="s">
        <v>172</v>
      </c>
      <c r="D136" s="105" t="s">
        <v>122</v>
      </c>
      <c r="E136" s="70" t="s">
        <v>9</v>
      </c>
      <c r="F136" s="98">
        <v>27</v>
      </c>
      <c r="G136" s="94"/>
      <c r="H136" s="99">
        <f>G136*$H$11+G136</f>
        <v>0</v>
      </c>
      <c r="I136" s="100">
        <f t="shared" si="26"/>
        <v>0</v>
      </c>
    </row>
    <row r="137" spans="1:9" ht="30" customHeight="1">
      <c r="A137" s="52" t="s">
        <v>214</v>
      </c>
      <c r="B137" s="45"/>
      <c r="C137" s="45"/>
      <c r="D137" s="104" t="s">
        <v>332</v>
      </c>
      <c r="E137" s="45"/>
      <c r="F137" s="97"/>
      <c r="G137" s="42"/>
      <c r="H137" s="42"/>
      <c r="I137" s="50">
        <f>SUM(I138:I139)</f>
        <v>0</v>
      </c>
    </row>
    <row r="138" spans="1:9" ht="39.75" customHeight="1">
      <c r="A138" s="95" t="s">
        <v>333</v>
      </c>
      <c r="B138" s="70">
        <v>99262</v>
      </c>
      <c r="C138" s="70" t="s">
        <v>172</v>
      </c>
      <c r="D138" s="105" t="s">
        <v>55</v>
      </c>
      <c r="E138" s="70" t="s">
        <v>8</v>
      </c>
      <c r="F138" s="98">
        <v>9</v>
      </c>
      <c r="G138" s="94"/>
      <c r="H138" s="99">
        <f>G138*$H$11+G138</f>
        <v>0</v>
      </c>
      <c r="I138" s="100">
        <f t="shared" si="26"/>
        <v>0</v>
      </c>
    </row>
    <row r="139" spans="1:9" ht="42" customHeight="1">
      <c r="A139" s="95" t="s">
        <v>334</v>
      </c>
      <c r="B139" s="70">
        <v>99258</v>
      </c>
      <c r="C139" s="70" t="s">
        <v>172</v>
      </c>
      <c r="D139" s="105" t="s">
        <v>54</v>
      </c>
      <c r="E139" s="70" t="s">
        <v>8</v>
      </c>
      <c r="F139" s="98">
        <v>1</v>
      </c>
      <c r="G139" s="94"/>
      <c r="H139" s="99">
        <f>G139*$H$11+G139</f>
        <v>0</v>
      </c>
      <c r="I139" s="100">
        <f t="shared" si="26"/>
        <v>0</v>
      </c>
    </row>
    <row r="140" spans="1:9" ht="29.25" customHeight="1">
      <c r="A140" s="52" t="s">
        <v>215</v>
      </c>
      <c r="B140" s="45"/>
      <c r="C140" s="45"/>
      <c r="D140" s="104" t="s">
        <v>335</v>
      </c>
      <c r="E140" s="45"/>
      <c r="F140" s="97"/>
      <c r="G140" s="42"/>
      <c r="H140" s="42"/>
      <c r="I140" s="50">
        <f>SUM(I141:I144)</f>
        <v>0</v>
      </c>
    </row>
    <row r="141" spans="1:9" ht="36" customHeight="1">
      <c r="A141" s="95" t="s">
        <v>336</v>
      </c>
      <c r="B141" s="70">
        <v>89355</v>
      </c>
      <c r="C141" s="70" t="s">
        <v>172</v>
      </c>
      <c r="D141" s="105" t="s">
        <v>502</v>
      </c>
      <c r="E141" s="70" t="s">
        <v>9</v>
      </c>
      <c r="F141" s="98">
        <v>50</v>
      </c>
      <c r="G141" s="94"/>
      <c r="H141" s="99">
        <f>G141*$H$11+G141</f>
        <v>0</v>
      </c>
      <c r="I141" s="100">
        <f t="shared" si="26"/>
        <v>0</v>
      </c>
    </row>
    <row r="142" spans="1:9" ht="33.75" customHeight="1">
      <c r="A142" s="95" t="s">
        <v>337</v>
      </c>
      <c r="B142" s="70">
        <v>89356</v>
      </c>
      <c r="C142" s="70" t="s">
        <v>172</v>
      </c>
      <c r="D142" s="105" t="s">
        <v>503</v>
      </c>
      <c r="E142" s="70" t="s">
        <v>9</v>
      </c>
      <c r="F142" s="98">
        <v>100</v>
      </c>
      <c r="G142" s="94"/>
      <c r="H142" s="99">
        <f t="shared" ref="H142:H144" si="40">G142*$H$11+G142</f>
        <v>0</v>
      </c>
      <c r="I142" s="100">
        <f t="shared" si="26"/>
        <v>0</v>
      </c>
    </row>
    <row r="143" spans="1:9" ht="33.75" customHeight="1">
      <c r="A143" s="95" t="s">
        <v>338</v>
      </c>
      <c r="B143" s="70">
        <v>89357</v>
      </c>
      <c r="C143" s="70" t="s">
        <v>172</v>
      </c>
      <c r="D143" s="105" t="s">
        <v>504</v>
      </c>
      <c r="E143" s="70" t="s">
        <v>9</v>
      </c>
      <c r="F143" s="98">
        <v>51</v>
      </c>
      <c r="G143" s="94"/>
      <c r="H143" s="99">
        <f t="shared" si="40"/>
        <v>0</v>
      </c>
      <c r="I143" s="100">
        <f t="shared" si="26"/>
        <v>0</v>
      </c>
    </row>
    <row r="144" spans="1:9" ht="38.25" customHeight="1">
      <c r="A144" s="95" t="s">
        <v>339</v>
      </c>
      <c r="B144" s="70">
        <v>89449</v>
      </c>
      <c r="C144" s="70" t="s">
        <v>172</v>
      </c>
      <c r="D144" s="105" t="s">
        <v>505</v>
      </c>
      <c r="E144" s="70" t="s">
        <v>9</v>
      </c>
      <c r="F144" s="98">
        <v>53</v>
      </c>
      <c r="G144" s="94"/>
      <c r="H144" s="99">
        <f t="shared" si="40"/>
        <v>0</v>
      </c>
      <c r="I144" s="100">
        <f t="shared" si="26"/>
        <v>0</v>
      </c>
    </row>
    <row r="145" spans="1:9" ht="30" customHeight="1">
      <c r="A145" s="52" t="s">
        <v>209</v>
      </c>
      <c r="B145" s="45"/>
      <c r="C145" s="45"/>
      <c r="D145" s="104" t="s">
        <v>343</v>
      </c>
      <c r="E145" s="45"/>
      <c r="F145" s="97"/>
      <c r="G145" s="42"/>
      <c r="H145" s="42"/>
      <c r="I145" s="50">
        <f>SUM(I146:I150)</f>
        <v>0</v>
      </c>
    </row>
    <row r="146" spans="1:9" ht="40.5" customHeight="1">
      <c r="A146" s="95" t="s">
        <v>340</v>
      </c>
      <c r="B146" s="70">
        <v>89711</v>
      </c>
      <c r="C146" s="70" t="s">
        <v>172</v>
      </c>
      <c r="D146" s="105" t="s">
        <v>118</v>
      </c>
      <c r="E146" s="70" t="s">
        <v>9</v>
      </c>
      <c r="F146" s="98">
        <v>43</v>
      </c>
      <c r="G146" s="94"/>
      <c r="H146" s="99">
        <f>G146*$H$11+G146</f>
        <v>0</v>
      </c>
      <c r="I146" s="100">
        <f t="shared" si="26"/>
        <v>0</v>
      </c>
    </row>
    <row r="147" spans="1:9" ht="41.25" customHeight="1">
      <c r="A147" s="95" t="s">
        <v>341</v>
      </c>
      <c r="B147" s="70">
        <v>89712</v>
      </c>
      <c r="C147" s="70" t="s">
        <v>172</v>
      </c>
      <c r="D147" s="105" t="s">
        <v>119</v>
      </c>
      <c r="E147" s="70" t="s">
        <v>9</v>
      </c>
      <c r="F147" s="98">
        <v>98</v>
      </c>
      <c r="G147" s="94"/>
      <c r="H147" s="99">
        <f t="shared" ref="H147:H149" si="41">G147*$H$11+G147</f>
        <v>0</v>
      </c>
      <c r="I147" s="100">
        <f t="shared" si="26"/>
        <v>0</v>
      </c>
    </row>
    <row r="148" spans="1:9" ht="42" customHeight="1">
      <c r="A148" s="95" t="s">
        <v>342</v>
      </c>
      <c r="B148" s="70">
        <v>89713</v>
      </c>
      <c r="C148" s="70" t="s">
        <v>172</v>
      </c>
      <c r="D148" s="105" t="s">
        <v>120</v>
      </c>
      <c r="E148" s="70" t="s">
        <v>9</v>
      </c>
      <c r="F148" s="98">
        <v>12</v>
      </c>
      <c r="G148" s="94"/>
      <c r="H148" s="99">
        <f t="shared" si="41"/>
        <v>0</v>
      </c>
      <c r="I148" s="100">
        <f t="shared" si="26"/>
        <v>0</v>
      </c>
    </row>
    <row r="149" spans="1:9" ht="40.5" customHeight="1">
      <c r="A149" s="95" t="s">
        <v>344</v>
      </c>
      <c r="B149" s="70">
        <v>89714</v>
      </c>
      <c r="C149" s="70" t="s">
        <v>172</v>
      </c>
      <c r="D149" s="105" t="s">
        <v>121</v>
      </c>
      <c r="E149" s="70" t="s">
        <v>9</v>
      </c>
      <c r="F149" s="98">
        <v>28</v>
      </c>
      <c r="G149" s="94"/>
      <c r="H149" s="99">
        <f t="shared" si="41"/>
        <v>0</v>
      </c>
      <c r="I149" s="100">
        <f t="shared" si="26"/>
        <v>0</v>
      </c>
    </row>
    <row r="150" spans="1:9" ht="39" customHeight="1">
      <c r="A150" s="95" t="s">
        <v>345</v>
      </c>
      <c r="B150" s="70">
        <v>89849</v>
      </c>
      <c r="C150" s="70" t="s">
        <v>172</v>
      </c>
      <c r="D150" s="105" t="s">
        <v>122</v>
      </c>
      <c r="E150" s="70" t="s">
        <v>9</v>
      </c>
      <c r="F150" s="98">
        <v>16</v>
      </c>
      <c r="G150" s="94"/>
      <c r="H150" s="99">
        <f>G150*$H$11+G150</f>
        <v>0</v>
      </c>
      <c r="I150" s="100">
        <f t="shared" si="26"/>
        <v>0</v>
      </c>
    </row>
    <row r="151" spans="1:9" ht="35.25" customHeight="1">
      <c r="A151" s="52" t="s">
        <v>216</v>
      </c>
      <c r="B151" s="45"/>
      <c r="C151" s="45"/>
      <c r="D151" s="104" t="s">
        <v>346</v>
      </c>
      <c r="E151" s="45"/>
      <c r="F151" s="97"/>
      <c r="G151" s="42"/>
      <c r="H151" s="42"/>
      <c r="I151" s="50">
        <f>SUM(I152:I199)</f>
        <v>0</v>
      </c>
    </row>
    <row r="152" spans="1:9" ht="42" customHeight="1">
      <c r="A152" s="95" t="s">
        <v>347</v>
      </c>
      <c r="B152" s="70">
        <v>104328</v>
      </c>
      <c r="C152" s="70" t="s">
        <v>172</v>
      </c>
      <c r="D152" s="105" t="s">
        <v>160</v>
      </c>
      <c r="E152" s="70" t="s">
        <v>8</v>
      </c>
      <c r="F152" s="98">
        <v>21</v>
      </c>
      <c r="G152" s="94"/>
      <c r="H152" s="99">
        <f t="shared" ref="H152:H199" si="42">G152*$H$11+G152</f>
        <v>0</v>
      </c>
      <c r="I152" s="100">
        <f t="shared" si="26"/>
        <v>0</v>
      </c>
    </row>
    <row r="153" spans="1:9" ht="40.5" customHeight="1">
      <c r="A153" s="95" t="s">
        <v>348</v>
      </c>
      <c r="B153" s="70">
        <v>89709</v>
      </c>
      <c r="C153" s="70" t="s">
        <v>172</v>
      </c>
      <c r="D153" s="105" t="s">
        <v>159</v>
      </c>
      <c r="E153" s="70" t="s">
        <v>8</v>
      </c>
      <c r="F153" s="98">
        <v>3</v>
      </c>
      <c r="G153" s="94"/>
      <c r="H153" s="99">
        <f t="shared" si="42"/>
        <v>0</v>
      </c>
      <c r="I153" s="100">
        <f t="shared" si="26"/>
        <v>0</v>
      </c>
    </row>
    <row r="154" spans="1:9" ht="40.5" customHeight="1">
      <c r="A154" s="95" t="s">
        <v>349</v>
      </c>
      <c r="B154" s="70" t="s">
        <v>612</v>
      </c>
      <c r="C154" s="70" t="s">
        <v>614</v>
      </c>
      <c r="D154" s="105" t="s">
        <v>615</v>
      </c>
      <c r="E154" s="70" t="s">
        <v>8</v>
      </c>
      <c r="F154" s="98">
        <v>1</v>
      </c>
      <c r="G154" s="94"/>
      <c r="H154" s="99">
        <f t="shared" ref="H154" si="43">G154*$H$11+G154</f>
        <v>0</v>
      </c>
      <c r="I154" s="100">
        <f t="shared" ref="I154" si="44">H154*F154</f>
        <v>0</v>
      </c>
    </row>
    <row r="155" spans="1:9" ht="43.5" customHeight="1">
      <c r="A155" s="95" t="s">
        <v>350</v>
      </c>
      <c r="B155" s="70">
        <v>104348</v>
      </c>
      <c r="C155" s="70" t="s">
        <v>172</v>
      </c>
      <c r="D155" s="105" t="s">
        <v>158</v>
      </c>
      <c r="E155" s="70" t="s">
        <v>8</v>
      </c>
      <c r="F155" s="98">
        <v>7</v>
      </c>
      <c r="G155" s="94"/>
      <c r="H155" s="99">
        <f t="shared" si="42"/>
        <v>0</v>
      </c>
      <c r="I155" s="100">
        <f t="shared" ref="I155:I243" si="45">H155*F155</f>
        <v>0</v>
      </c>
    </row>
    <row r="156" spans="1:9" ht="43.5" customHeight="1">
      <c r="A156" s="95" t="s">
        <v>351</v>
      </c>
      <c r="B156" s="70">
        <v>89782</v>
      </c>
      <c r="C156" s="70" t="s">
        <v>172</v>
      </c>
      <c r="D156" s="105" t="s">
        <v>144</v>
      </c>
      <c r="E156" s="70" t="s">
        <v>8</v>
      </c>
      <c r="F156" s="98">
        <v>1</v>
      </c>
      <c r="G156" s="94"/>
      <c r="H156" s="99">
        <f t="shared" ref="H156:H157" si="46">G156*$H$11+G156</f>
        <v>0</v>
      </c>
      <c r="I156" s="100">
        <f t="shared" ref="I156:I157" si="47">H156*F156</f>
        <v>0</v>
      </c>
    </row>
    <row r="157" spans="1:9" ht="43.5" customHeight="1">
      <c r="A157" s="95" t="s">
        <v>352</v>
      </c>
      <c r="B157" s="70">
        <v>89784</v>
      </c>
      <c r="C157" s="70" t="s">
        <v>172</v>
      </c>
      <c r="D157" s="105" t="s">
        <v>145</v>
      </c>
      <c r="E157" s="70" t="s">
        <v>8</v>
      </c>
      <c r="F157" s="98">
        <v>17</v>
      </c>
      <c r="G157" s="94"/>
      <c r="H157" s="99">
        <f t="shared" si="46"/>
        <v>0</v>
      </c>
      <c r="I157" s="100">
        <f t="shared" si="47"/>
        <v>0</v>
      </c>
    </row>
    <row r="158" spans="1:9" ht="43.5" customHeight="1">
      <c r="A158" s="95" t="s">
        <v>353</v>
      </c>
      <c r="B158" s="70">
        <v>89786</v>
      </c>
      <c r="C158" s="70" t="s">
        <v>172</v>
      </c>
      <c r="D158" s="105" t="s">
        <v>147</v>
      </c>
      <c r="E158" s="70" t="s">
        <v>8</v>
      </c>
      <c r="F158" s="98">
        <v>2</v>
      </c>
      <c r="G158" s="94"/>
      <c r="H158" s="99">
        <f t="shared" ref="H158" si="48">G158*$H$11+G158</f>
        <v>0</v>
      </c>
      <c r="I158" s="100">
        <f t="shared" ref="I158" si="49">H158*F158</f>
        <v>0</v>
      </c>
    </row>
    <row r="159" spans="1:9" ht="43.5" customHeight="1">
      <c r="A159" s="95" t="s">
        <v>354</v>
      </c>
      <c r="B159" s="70" t="s">
        <v>613</v>
      </c>
      <c r="C159" s="70" t="s">
        <v>614</v>
      </c>
      <c r="D159" s="105" t="s">
        <v>617</v>
      </c>
      <c r="E159" s="70" t="s">
        <v>8</v>
      </c>
      <c r="F159" s="98">
        <v>3</v>
      </c>
      <c r="G159" s="94"/>
      <c r="H159" s="99">
        <f t="shared" ref="H159" si="50">G159*$H$11+G159</f>
        <v>0</v>
      </c>
      <c r="I159" s="100">
        <f t="shared" ref="I159" si="51">H159*F159</f>
        <v>0</v>
      </c>
    </row>
    <row r="160" spans="1:9" ht="43.5" customHeight="1">
      <c r="A160" s="95" t="s">
        <v>355</v>
      </c>
      <c r="B160" s="70" t="s">
        <v>618</v>
      </c>
      <c r="C160" s="70" t="s">
        <v>614</v>
      </c>
      <c r="D160" s="105" t="s">
        <v>619</v>
      </c>
      <c r="E160" s="70" t="s">
        <v>8</v>
      </c>
      <c r="F160" s="98">
        <v>1</v>
      </c>
      <c r="G160" s="94"/>
      <c r="H160" s="99">
        <f t="shared" ref="H160" si="52">G160*$H$11+G160</f>
        <v>0</v>
      </c>
      <c r="I160" s="100">
        <f t="shared" ref="I160" si="53">H160*F160</f>
        <v>0</v>
      </c>
    </row>
    <row r="161" spans="1:9" ht="43.5" customHeight="1">
      <c r="A161" s="95" t="s">
        <v>356</v>
      </c>
      <c r="B161" s="70">
        <v>89724</v>
      </c>
      <c r="C161" s="70" t="s">
        <v>172</v>
      </c>
      <c r="D161" s="105" t="s">
        <v>137</v>
      </c>
      <c r="E161" s="70" t="s">
        <v>8</v>
      </c>
      <c r="F161" s="98">
        <v>62</v>
      </c>
      <c r="G161" s="94"/>
      <c r="H161" s="99">
        <f t="shared" ref="H161:H174" si="54">G161*$H$11+G161</f>
        <v>0</v>
      </c>
      <c r="I161" s="100">
        <f t="shared" ref="I161:I174" si="55">H161*F161</f>
        <v>0</v>
      </c>
    </row>
    <row r="162" spans="1:9" ht="43.5" customHeight="1">
      <c r="A162" s="95" t="s">
        <v>592</v>
      </c>
      <c r="B162" s="70">
        <v>89726</v>
      </c>
      <c r="C162" s="70" t="s">
        <v>172</v>
      </c>
      <c r="D162" s="105" t="s">
        <v>138</v>
      </c>
      <c r="E162" s="70" t="s">
        <v>8</v>
      </c>
      <c r="F162" s="98">
        <v>10</v>
      </c>
      <c r="G162" s="94"/>
      <c r="H162" s="99">
        <f t="shared" si="54"/>
        <v>0</v>
      </c>
      <c r="I162" s="100">
        <f t="shared" si="55"/>
        <v>0</v>
      </c>
    </row>
    <row r="163" spans="1:9" ht="43.5" customHeight="1">
      <c r="A163" s="95" t="s">
        <v>593</v>
      </c>
      <c r="B163" s="70">
        <v>89731</v>
      </c>
      <c r="C163" s="70" t="s">
        <v>172</v>
      </c>
      <c r="D163" s="105" t="s">
        <v>139</v>
      </c>
      <c r="E163" s="70" t="s">
        <v>8</v>
      </c>
      <c r="F163" s="98">
        <v>11</v>
      </c>
      <c r="G163" s="94"/>
      <c r="H163" s="99">
        <f t="shared" si="54"/>
        <v>0</v>
      </c>
      <c r="I163" s="100">
        <f t="shared" si="55"/>
        <v>0</v>
      </c>
    </row>
    <row r="164" spans="1:9" ht="43.5" customHeight="1">
      <c r="A164" s="95" t="s">
        <v>594</v>
      </c>
      <c r="B164" s="70">
        <v>89732</v>
      </c>
      <c r="C164" s="70" t="s">
        <v>172</v>
      </c>
      <c r="D164" s="105" t="s">
        <v>140</v>
      </c>
      <c r="E164" s="70" t="s">
        <v>8</v>
      </c>
      <c r="F164" s="98">
        <v>35</v>
      </c>
      <c r="G164" s="94"/>
      <c r="H164" s="99">
        <f t="shared" si="54"/>
        <v>0</v>
      </c>
      <c r="I164" s="100">
        <f t="shared" si="55"/>
        <v>0</v>
      </c>
    </row>
    <row r="165" spans="1:9" ht="43.5" customHeight="1">
      <c r="A165" s="95" t="s">
        <v>595</v>
      </c>
      <c r="B165" s="70">
        <v>89739</v>
      </c>
      <c r="C165" s="70" t="s">
        <v>172</v>
      </c>
      <c r="D165" s="105" t="s">
        <v>141</v>
      </c>
      <c r="E165" s="70" t="s">
        <v>8</v>
      </c>
      <c r="F165" s="98">
        <v>3</v>
      </c>
      <c r="G165" s="94"/>
      <c r="H165" s="99">
        <f t="shared" ref="H165:H167" si="56">G165*$H$11+G165</f>
        <v>0</v>
      </c>
      <c r="I165" s="100">
        <f t="shared" ref="I165:I167" si="57">H165*F165</f>
        <v>0</v>
      </c>
    </row>
    <row r="166" spans="1:9" ht="43.5" customHeight="1">
      <c r="A166" s="95" t="s">
        <v>596</v>
      </c>
      <c r="B166" s="70">
        <v>89744</v>
      </c>
      <c r="C166" s="70" t="s">
        <v>172</v>
      </c>
      <c r="D166" s="105" t="s">
        <v>142</v>
      </c>
      <c r="E166" s="70" t="s">
        <v>8</v>
      </c>
      <c r="F166" s="98">
        <v>7</v>
      </c>
      <c r="G166" s="94"/>
      <c r="H166" s="99">
        <f t="shared" si="56"/>
        <v>0</v>
      </c>
      <c r="I166" s="100">
        <f t="shared" si="57"/>
        <v>0</v>
      </c>
    </row>
    <row r="167" spans="1:9" ht="43.5" customHeight="1">
      <c r="A167" s="95" t="s">
        <v>597</v>
      </c>
      <c r="B167" s="70">
        <v>89746</v>
      </c>
      <c r="C167" s="70" t="s">
        <v>172</v>
      </c>
      <c r="D167" s="105" t="s">
        <v>143</v>
      </c>
      <c r="E167" s="70" t="s">
        <v>8</v>
      </c>
      <c r="F167" s="98">
        <v>14</v>
      </c>
      <c r="G167" s="94"/>
      <c r="H167" s="99">
        <f t="shared" si="56"/>
        <v>0</v>
      </c>
      <c r="I167" s="100">
        <f t="shared" si="57"/>
        <v>0</v>
      </c>
    </row>
    <row r="168" spans="1:9" ht="43.5" customHeight="1">
      <c r="A168" s="95" t="s">
        <v>598</v>
      </c>
      <c r="B168" s="70">
        <v>89785</v>
      </c>
      <c r="C168" s="70" t="s">
        <v>172</v>
      </c>
      <c r="D168" s="105" t="s">
        <v>146</v>
      </c>
      <c r="E168" s="70" t="s">
        <v>8</v>
      </c>
      <c r="F168" s="98">
        <v>5</v>
      </c>
      <c r="G168" s="94"/>
      <c r="H168" s="99">
        <f t="shared" ref="H168:H172" si="58">G168*$H$11+G168</f>
        <v>0</v>
      </c>
      <c r="I168" s="100">
        <f t="shared" ref="I168:I172" si="59">H168*F168</f>
        <v>0</v>
      </c>
    </row>
    <row r="169" spans="1:9" ht="43.5" customHeight="1">
      <c r="A169" s="95" t="s">
        <v>599</v>
      </c>
      <c r="B169" s="70">
        <v>89795</v>
      </c>
      <c r="C169" s="70" t="s">
        <v>172</v>
      </c>
      <c r="D169" s="105" t="s">
        <v>148</v>
      </c>
      <c r="E169" s="70" t="s">
        <v>8</v>
      </c>
      <c r="F169" s="98">
        <v>1</v>
      </c>
      <c r="G169" s="94"/>
      <c r="H169" s="99">
        <f t="shared" si="58"/>
        <v>0</v>
      </c>
      <c r="I169" s="100">
        <f t="shared" si="59"/>
        <v>0</v>
      </c>
    </row>
    <row r="170" spans="1:9" ht="43.5" customHeight="1">
      <c r="A170" s="95" t="s">
        <v>600</v>
      </c>
      <c r="B170" s="70">
        <v>89797</v>
      </c>
      <c r="C170" s="70" t="s">
        <v>172</v>
      </c>
      <c r="D170" s="105" t="s">
        <v>149</v>
      </c>
      <c r="E170" s="70" t="s">
        <v>8</v>
      </c>
      <c r="F170" s="98">
        <v>4</v>
      </c>
      <c r="G170" s="94"/>
      <c r="H170" s="99">
        <f t="shared" si="58"/>
        <v>0</v>
      </c>
      <c r="I170" s="100">
        <f t="shared" si="59"/>
        <v>0</v>
      </c>
    </row>
    <row r="171" spans="1:9" ht="43.5" customHeight="1">
      <c r="A171" s="95" t="s">
        <v>601</v>
      </c>
      <c r="B171" s="70">
        <v>104343</v>
      </c>
      <c r="C171" s="70" t="s">
        <v>172</v>
      </c>
      <c r="D171" s="105" t="s">
        <v>156</v>
      </c>
      <c r="E171" s="70" t="s">
        <v>8</v>
      </c>
      <c r="F171" s="98">
        <v>2</v>
      </c>
      <c r="G171" s="94"/>
      <c r="H171" s="99">
        <f t="shared" si="58"/>
        <v>0</v>
      </c>
      <c r="I171" s="100">
        <f t="shared" si="59"/>
        <v>0</v>
      </c>
    </row>
    <row r="172" spans="1:9" ht="43.5" customHeight="1">
      <c r="A172" s="95" t="s">
        <v>602</v>
      </c>
      <c r="B172" s="70">
        <v>104345</v>
      </c>
      <c r="C172" s="70" t="s">
        <v>172</v>
      </c>
      <c r="D172" s="105" t="s">
        <v>157</v>
      </c>
      <c r="E172" s="70" t="s">
        <v>8</v>
      </c>
      <c r="F172" s="98">
        <v>7</v>
      </c>
      <c r="G172" s="94"/>
      <c r="H172" s="99">
        <f t="shared" si="58"/>
        <v>0</v>
      </c>
      <c r="I172" s="100">
        <f t="shared" si="59"/>
        <v>0</v>
      </c>
    </row>
    <row r="173" spans="1:9" ht="39" customHeight="1">
      <c r="A173" s="95" t="s">
        <v>603</v>
      </c>
      <c r="B173" s="70">
        <v>89801</v>
      </c>
      <c r="C173" s="70" t="s">
        <v>172</v>
      </c>
      <c r="D173" s="105" t="s">
        <v>150</v>
      </c>
      <c r="E173" s="70" t="s">
        <v>8</v>
      </c>
      <c r="F173" s="98">
        <v>11</v>
      </c>
      <c r="G173" s="94"/>
      <c r="H173" s="99">
        <f t="shared" si="54"/>
        <v>0</v>
      </c>
      <c r="I173" s="100">
        <f t="shared" si="55"/>
        <v>0</v>
      </c>
    </row>
    <row r="174" spans="1:9" ht="39" customHeight="1">
      <c r="A174" s="95" t="s">
        <v>604</v>
      </c>
      <c r="B174" s="70">
        <v>89802</v>
      </c>
      <c r="C174" s="70" t="s">
        <v>172</v>
      </c>
      <c r="D174" s="105" t="s">
        <v>151</v>
      </c>
      <c r="E174" s="70" t="s">
        <v>8</v>
      </c>
      <c r="F174" s="98">
        <v>2</v>
      </c>
      <c r="G174" s="94"/>
      <c r="H174" s="99">
        <f t="shared" si="54"/>
        <v>0</v>
      </c>
      <c r="I174" s="100">
        <f t="shared" si="55"/>
        <v>0</v>
      </c>
    </row>
    <row r="175" spans="1:9" ht="39" customHeight="1">
      <c r="A175" s="95" t="s">
        <v>605</v>
      </c>
      <c r="B175" s="70">
        <v>89590</v>
      </c>
      <c r="C175" s="70" t="s">
        <v>172</v>
      </c>
      <c r="D175" s="105" t="s">
        <v>136</v>
      </c>
      <c r="E175" s="70" t="s">
        <v>8</v>
      </c>
      <c r="F175" s="98">
        <v>4</v>
      </c>
      <c r="G175" s="94"/>
      <c r="H175" s="99">
        <f t="shared" ref="H175" si="60">G175*$H$11+G175</f>
        <v>0</v>
      </c>
      <c r="I175" s="100">
        <f t="shared" ref="I175" si="61">H175*F175</f>
        <v>0</v>
      </c>
    </row>
    <row r="176" spans="1:9" ht="39" customHeight="1">
      <c r="A176" s="95" t="s">
        <v>606</v>
      </c>
      <c r="B176" s="70">
        <v>95674</v>
      </c>
      <c r="C176" s="70" t="s">
        <v>172</v>
      </c>
      <c r="D176" s="105" t="s">
        <v>506</v>
      </c>
      <c r="E176" s="70" t="s">
        <v>8</v>
      </c>
      <c r="F176" s="98">
        <v>1</v>
      </c>
      <c r="G176" s="94"/>
      <c r="H176" s="99">
        <f t="shared" si="42"/>
        <v>0</v>
      </c>
      <c r="I176" s="100">
        <f t="shared" si="45"/>
        <v>0</v>
      </c>
    </row>
    <row r="177" spans="1:9" ht="39" customHeight="1">
      <c r="A177" s="95" t="s">
        <v>607</v>
      </c>
      <c r="B177" s="70">
        <v>94795</v>
      </c>
      <c r="C177" s="70" t="s">
        <v>172</v>
      </c>
      <c r="D177" s="105" t="s">
        <v>76</v>
      </c>
      <c r="E177" s="70" t="s">
        <v>8</v>
      </c>
      <c r="F177" s="98">
        <v>1</v>
      </c>
      <c r="G177" s="94"/>
      <c r="H177" s="99">
        <f t="shared" ref="H177" si="62">G177*$H$11+G177</f>
        <v>0</v>
      </c>
      <c r="I177" s="100">
        <f t="shared" ref="I177" si="63">H177*F177</f>
        <v>0</v>
      </c>
    </row>
    <row r="178" spans="1:9" ht="39" customHeight="1">
      <c r="A178" s="95" t="s">
        <v>608</v>
      </c>
      <c r="B178" s="70">
        <v>89358</v>
      </c>
      <c r="C178" s="70" t="s">
        <v>172</v>
      </c>
      <c r="D178" s="105" t="s">
        <v>123</v>
      </c>
      <c r="E178" s="70" t="s">
        <v>8</v>
      </c>
      <c r="F178" s="98">
        <v>14</v>
      </c>
      <c r="G178" s="94"/>
      <c r="H178" s="99">
        <f t="shared" ref="H178" si="64">G178*$H$11+G178</f>
        <v>0</v>
      </c>
      <c r="I178" s="100">
        <f t="shared" ref="I178" si="65">H178*F178</f>
        <v>0</v>
      </c>
    </row>
    <row r="179" spans="1:9" ht="39" customHeight="1">
      <c r="A179" s="95" t="s">
        <v>609</v>
      </c>
      <c r="B179" s="70" t="s">
        <v>611</v>
      </c>
      <c r="C179" s="70" t="s">
        <v>614</v>
      </c>
      <c r="D179" s="105" t="s">
        <v>616</v>
      </c>
      <c r="E179" s="70" t="s">
        <v>8</v>
      </c>
      <c r="F179" s="98">
        <v>1</v>
      </c>
      <c r="G179" s="94"/>
      <c r="H179" s="99">
        <f t="shared" ref="H179" si="66">G179*$H$11+G179</f>
        <v>0</v>
      </c>
      <c r="I179" s="100">
        <f t="shared" ref="I179" si="67">H179*F179</f>
        <v>0</v>
      </c>
    </row>
    <row r="180" spans="1:9" ht="39" customHeight="1">
      <c r="A180" s="95" t="s">
        <v>610</v>
      </c>
      <c r="B180" s="70">
        <v>89374</v>
      </c>
      <c r="C180" s="70" t="s">
        <v>172</v>
      </c>
      <c r="D180" s="105" t="s">
        <v>127</v>
      </c>
      <c r="E180" s="70" t="s">
        <v>8</v>
      </c>
      <c r="F180" s="98">
        <v>2</v>
      </c>
      <c r="G180" s="94"/>
      <c r="H180" s="99">
        <f t="shared" ref="H180" si="68">G180*$H$11+G180</f>
        <v>0</v>
      </c>
      <c r="I180" s="100">
        <f t="shared" ref="I180" si="69">H180*F180</f>
        <v>0</v>
      </c>
    </row>
    <row r="181" spans="1:9" ht="39" customHeight="1">
      <c r="A181" s="95" t="s">
        <v>620</v>
      </c>
      <c r="B181" s="70">
        <v>89383</v>
      </c>
      <c r="C181" s="70" t="s">
        <v>172</v>
      </c>
      <c r="D181" s="105" t="s">
        <v>129</v>
      </c>
      <c r="E181" s="70" t="s">
        <v>8</v>
      </c>
      <c r="F181" s="98">
        <v>44</v>
      </c>
      <c r="G181" s="94"/>
      <c r="H181" s="99">
        <f t="shared" ref="H181:H185" si="70">G181*$H$11+G181</f>
        <v>0</v>
      </c>
      <c r="I181" s="100">
        <f t="shared" ref="I181:I185" si="71">H181*F181</f>
        <v>0</v>
      </c>
    </row>
    <row r="182" spans="1:9" ht="39" customHeight="1">
      <c r="A182" s="95" t="s">
        <v>621</v>
      </c>
      <c r="B182" s="70">
        <v>89391</v>
      </c>
      <c r="C182" s="70" t="s">
        <v>172</v>
      </c>
      <c r="D182" s="105" t="s">
        <v>130</v>
      </c>
      <c r="E182" s="70" t="s">
        <v>8</v>
      </c>
      <c r="F182" s="98">
        <v>4</v>
      </c>
      <c r="G182" s="94"/>
      <c r="H182" s="99">
        <f t="shared" si="70"/>
        <v>0</v>
      </c>
      <c r="I182" s="100">
        <f t="shared" si="71"/>
        <v>0</v>
      </c>
    </row>
    <row r="183" spans="1:9" ht="39" customHeight="1">
      <c r="A183" s="95" t="s">
        <v>622</v>
      </c>
      <c r="B183" s="70">
        <v>94662</v>
      </c>
      <c r="C183" s="70" t="s">
        <v>172</v>
      </c>
      <c r="D183" s="105" t="s">
        <v>591</v>
      </c>
      <c r="E183" s="70" t="s">
        <v>8</v>
      </c>
      <c r="F183" s="98">
        <v>6</v>
      </c>
      <c r="G183" s="94"/>
      <c r="H183" s="99">
        <f t="shared" si="70"/>
        <v>0</v>
      </c>
      <c r="I183" s="100">
        <f t="shared" si="71"/>
        <v>0</v>
      </c>
    </row>
    <row r="184" spans="1:9" ht="39" customHeight="1">
      <c r="A184" s="95" t="s">
        <v>623</v>
      </c>
      <c r="B184" s="70">
        <v>89380</v>
      </c>
      <c r="C184" s="70" t="s">
        <v>172</v>
      </c>
      <c r="D184" s="105" t="s">
        <v>128</v>
      </c>
      <c r="E184" s="70" t="s">
        <v>8</v>
      </c>
      <c r="F184" s="98">
        <v>21</v>
      </c>
      <c r="G184" s="94"/>
      <c r="H184" s="99">
        <f t="shared" si="70"/>
        <v>0</v>
      </c>
      <c r="I184" s="100">
        <f t="shared" si="71"/>
        <v>0</v>
      </c>
    </row>
    <row r="185" spans="1:9" ht="39" customHeight="1">
      <c r="A185" s="95" t="s">
        <v>624</v>
      </c>
      <c r="B185" s="70">
        <v>103967</v>
      </c>
      <c r="C185" s="70" t="s">
        <v>172</v>
      </c>
      <c r="D185" s="105" t="s">
        <v>153</v>
      </c>
      <c r="E185" s="70" t="s">
        <v>8</v>
      </c>
      <c r="F185" s="98">
        <v>8</v>
      </c>
      <c r="G185" s="94"/>
      <c r="H185" s="99">
        <f t="shared" si="70"/>
        <v>0</v>
      </c>
      <c r="I185" s="100">
        <f t="shared" si="71"/>
        <v>0</v>
      </c>
    </row>
    <row r="186" spans="1:9" ht="39" customHeight="1">
      <c r="A186" s="95" t="s">
        <v>625</v>
      </c>
      <c r="B186" s="70">
        <v>89362</v>
      </c>
      <c r="C186" s="70" t="s">
        <v>172</v>
      </c>
      <c r="D186" s="105" t="s">
        <v>124</v>
      </c>
      <c r="E186" s="70" t="s">
        <v>8</v>
      </c>
      <c r="F186" s="98">
        <v>37</v>
      </c>
      <c r="G186" s="94"/>
      <c r="H186" s="99">
        <f t="shared" ref="H186:H188" si="72">G186*$H$11+G186</f>
        <v>0</v>
      </c>
      <c r="I186" s="100">
        <f t="shared" ref="I186:I188" si="73">H186*F186</f>
        <v>0</v>
      </c>
    </row>
    <row r="187" spans="1:9" ht="39" customHeight="1">
      <c r="A187" s="95" t="s">
        <v>626</v>
      </c>
      <c r="B187" s="70">
        <v>89367</v>
      </c>
      <c r="C187" s="70" t="s">
        <v>172</v>
      </c>
      <c r="D187" s="105" t="s">
        <v>126</v>
      </c>
      <c r="E187" s="70" t="s">
        <v>8</v>
      </c>
      <c r="F187" s="98">
        <v>31</v>
      </c>
      <c r="G187" s="94"/>
      <c r="H187" s="99">
        <f t="shared" si="72"/>
        <v>0</v>
      </c>
      <c r="I187" s="100">
        <f t="shared" si="73"/>
        <v>0</v>
      </c>
    </row>
    <row r="188" spans="1:9" ht="39" customHeight="1">
      <c r="A188" s="95" t="s">
        <v>627</v>
      </c>
      <c r="B188" s="70">
        <v>89501</v>
      </c>
      <c r="C188" s="70" t="s">
        <v>172</v>
      </c>
      <c r="D188" s="105" t="s">
        <v>135</v>
      </c>
      <c r="E188" s="70" t="s">
        <v>8</v>
      </c>
      <c r="F188" s="98">
        <v>7</v>
      </c>
      <c r="G188" s="94"/>
      <c r="H188" s="99">
        <f t="shared" si="72"/>
        <v>0</v>
      </c>
      <c r="I188" s="100">
        <f t="shared" si="73"/>
        <v>0</v>
      </c>
    </row>
    <row r="189" spans="1:9" ht="39" customHeight="1">
      <c r="A189" s="95" t="s">
        <v>628</v>
      </c>
      <c r="B189" s="70">
        <v>104003</v>
      </c>
      <c r="C189" s="70" t="s">
        <v>172</v>
      </c>
      <c r="D189" s="105" t="s">
        <v>154</v>
      </c>
      <c r="E189" s="70" t="s">
        <v>8</v>
      </c>
      <c r="F189" s="98">
        <v>9</v>
      </c>
      <c r="G189" s="94"/>
      <c r="H189" s="99">
        <f t="shared" ref="H189:H193" si="74">G189*$H$11+G189</f>
        <v>0</v>
      </c>
      <c r="I189" s="100">
        <f t="shared" ref="I189:I193" si="75">H189*F189</f>
        <v>0</v>
      </c>
    </row>
    <row r="190" spans="1:9" ht="39" customHeight="1">
      <c r="A190" s="95" t="s">
        <v>629</v>
      </c>
      <c r="B190" s="70">
        <v>89445</v>
      </c>
      <c r="C190" s="70" t="s">
        <v>172</v>
      </c>
      <c r="D190" s="105" t="s">
        <v>134</v>
      </c>
      <c r="E190" s="70" t="s">
        <v>8</v>
      </c>
      <c r="F190" s="98">
        <v>1</v>
      </c>
      <c r="G190" s="94"/>
      <c r="H190" s="99">
        <f t="shared" si="74"/>
        <v>0</v>
      </c>
      <c r="I190" s="100">
        <f t="shared" si="75"/>
        <v>0</v>
      </c>
    </row>
    <row r="191" spans="1:9" ht="39" customHeight="1">
      <c r="A191" s="95" t="s">
        <v>630</v>
      </c>
      <c r="B191" s="70">
        <v>89440</v>
      </c>
      <c r="C191" s="70" t="s">
        <v>172</v>
      </c>
      <c r="D191" s="105" t="s">
        <v>132</v>
      </c>
      <c r="E191" s="70" t="s">
        <v>8</v>
      </c>
      <c r="F191" s="98">
        <v>17</v>
      </c>
      <c r="G191" s="94"/>
      <c r="H191" s="99">
        <f t="shared" si="74"/>
        <v>0</v>
      </c>
      <c r="I191" s="100">
        <f t="shared" si="75"/>
        <v>0</v>
      </c>
    </row>
    <row r="192" spans="1:9" ht="39" customHeight="1">
      <c r="A192" s="95" t="s">
        <v>631</v>
      </c>
      <c r="B192" s="70">
        <v>89443</v>
      </c>
      <c r="C192" s="70" t="s">
        <v>172</v>
      </c>
      <c r="D192" s="105" t="s">
        <v>133</v>
      </c>
      <c r="E192" s="70" t="s">
        <v>8</v>
      </c>
      <c r="F192" s="98">
        <v>6</v>
      </c>
      <c r="G192" s="94"/>
      <c r="H192" s="99">
        <f t="shared" si="74"/>
        <v>0</v>
      </c>
      <c r="I192" s="100">
        <f t="shared" si="75"/>
        <v>0</v>
      </c>
    </row>
    <row r="193" spans="1:9" ht="39" customHeight="1">
      <c r="A193" s="95" t="s">
        <v>632</v>
      </c>
      <c r="B193" s="70">
        <v>104004</v>
      </c>
      <c r="C193" s="70" t="s">
        <v>172</v>
      </c>
      <c r="D193" s="105" t="s">
        <v>155</v>
      </c>
      <c r="E193" s="70" t="s">
        <v>8</v>
      </c>
      <c r="F193" s="98">
        <v>15</v>
      </c>
      <c r="G193" s="94"/>
      <c r="H193" s="99">
        <f t="shared" si="74"/>
        <v>0</v>
      </c>
      <c r="I193" s="100">
        <f t="shared" si="75"/>
        <v>0</v>
      </c>
    </row>
    <row r="194" spans="1:9" ht="39" customHeight="1">
      <c r="A194" s="95" t="s">
        <v>633</v>
      </c>
      <c r="B194" s="70">
        <v>89366</v>
      </c>
      <c r="C194" s="70" t="s">
        <v>172</v>
      </c>
      <c r="D194" s="105" t="s">
        <v>125</v>
      </c>
      <c r="E194" s="70" t="s">
        <v>8</v>
      </c>
      <c r="F194" s="98">
        <v>1</v>
      </c>
      <c r="G194" s="94"/>
      <c r="H194" s="99">
        <f t="shared" ref="H194:H196" si="76">G194*$H$11+G194</f>
        <v>0</v>
      </c>
      <c r="I194" s="100">
        <f t="shared" ref="I194:I196" si="77">H194*F194</f>
        <v>0</v>
      </c>
    </row>
    <row r="195" spans="1:9" ht="39" customHeight="1">
      <c r="A195" s="95" t="s">
        <v>634</v>
      </c>
      <c r="B195" s="70">
        <v>89396</v>
      </c>
      <c r="C195" s="70" t="s">
        <v>172</v>
      </c>
      <c r="D195" s="105" t="s">
        <v>131</v>
      </c>
      <c r="E195" s="70" t="s">
        <v>8</v>
      </c>
      <c r="F195" s="98">
        <v>1</v>
      </c>
      <c r="G195" s="94"/>
      <c r="H195" s="99">
        <f t="shared" si="76"/>
        <v>0</v>
      </c>
      <c r="I195" s="100">
        <f t="shared" si="77"/>
        <v>0</v>
      </c>
    </row>
    <row r="196" spans="1:9" ht="39" customHeight="1">
      <c r="A196" s="95" t="s">
        <v>635</v>
      </c>
      <c r="B196" s="70">
        <v>90373</v>
      </c>
      <c r="C196" s="70" t="s">
        <v>172</v>
      </c>
      <c r="D196" s="105" t="s">
        <v>152</v>
      </c>
      <c r="E196" s="70" t="s">
        <v>8</v>
      </c>
      <c r="F196" s="98">
        <v>30</v>
      </c>
      <c r="G196" s="94"/>
      <c r="H196" s="99">
        <f t="shared" si="76"/>
        <v>0</v>
      </c>
      <c r="I196" s="100">
        <f t="shared" si="77"/>
        <v>0</v>
      </c>
    </row>
    <row r="197" spans="1:9" ht="39" customHeight="1">
      <c r="A197" s="95" t="s">
        <v>636</v>
      </c>
      <c r="B197" s="70">
        <v>94783</v>
      </c>
      <c r="C197" s="70" t="s">
        <v>172</v>
      </c>
      <c r="D197" s="105" t="s">
        <v>589</v>
      </c>
      <c r="E197" s="70" t="s">
        <v>8</v>
      </c>
      <c r="F197" s="98">
        <v>1</v>
      </c>
      <c r="G197" s="94"/>
      <c r="H197" s="99">
        <f t="shared" ref="H197" si="78">G197*$H$11+G197</f>
        <v>0</v>
      </c>
      <c r="I197" s="100">
        <f t="shared" ref="I197" si="79">H197*F197</f>
        <v>0</v>
      </c>
    </row>
    <row r="198" spans="1:9" ht="40.5" customHeight="1">
      <c r="A198" s="95" t="s">
        <v>637</v>
      </c>
      <c r="B198" s="70">
        <v>94704</v>
      </c>
      <c r="C198" s="70" t="s">
        <v>172</v>
      </c>
      <c r="D198" s="105" t="s">
        <v>507</v>
      </c>
      <c r="E198" s="70" t="s">
        <v>8</v>
      </c>
      <c r="F198" s="98">
        <v>3</v>
      </c>
      <c r="G198" s="94"/>
      <c r="H198" s="99">
        <f t="shared" si="42"/>
        <v>0</v>
      </c>
      <c r="I198" s="100">
        <f t="shared" si="45"/>
        <v>0</v>
      </c>
    </row>
    <row r="199" spans="1:9" ht="43.5" customHeight="1">
      <c r="A199" s="95" t="s">
        <v>638</v>
      </c>
      <c r="B199" s="70">
        <v>94706</v>
      </c>
      <c r="C199" s="70" t="s">
        <v>172</v>
      </c>
      <c r="D199" s="105" t="s">
        <v>508</v>
      </c>
      <c r="E199" s="70" t="s">
        <v>8</v>
      </c>
      <c r="F199" s="98">
        <v>4</v>
      </c>
      <c r="G199" s="94"/>
      <c r="H199" s="99">
        <f t="shared" si="42"/>
        <v>0</v>
      </c>
      <c r="I199" s="100">
        <f t="shared" si="45"/>
        <v>0</v>
      </c>
    </row>
    <row r="200" spans="1:9" ht="27.75" customHeight="1">
      <c r="A200" s="52">
        <v>15</v>
      </c>
      <c r="B200" s="45"/>
      <c r="C200" s="45"/>
      <c r="D200" s="104" t="s">
        <v>357</v>
      </c>
      <c r="E200" s="45"/>
      <c r="F200" s="97"/>
      <c r="G200" s="42"/>
      <c r="H200" s="42"/>
      <c r="I200" s="50">
        <f>SUM(I201+I204+I210+I213+I221+I229)</f>
        <v>0</v>
      </c>
    </row>
    <row r="201" spans="1:9" ht="26.25" customHeight="1">
      <c r="A201" s="52" t="s">
        <v>217</v>
      </c>
      <c r="B201" s="45"/>
      <c r="C201" s="45"/>
      <c r="D201" s="104" t="s">
        <v>358</v>
      </c>
      <c r="E201" s="45"/>
      <c r="F201" s="97"/>
      <c r="G201" s="42"/>
      <c r="H201" s="42"/>
      <c r="I201" s="50">
        <f>SUM(I202:I203)</f>
        <v>0</v>
      </c>
    </row>
    <row r="202" spans="1:9" ht="44.25" customHeight="1">
      <c r="A202" s="95" t="s">
        <v>359</v>
      </c>
      <c r="B202" s="70">
        <v>101882</v>
      </c>
      <c r="C202" s="70" t="s">
        <v>172</v>
      </c>
      <c r="D202" s="105" t="s">
        <v>42</v>
      </c>
      <c r="E202" s="70" t="s">
        <v>8</v>
      </c>
      <c r="F202" s="98">
        <v>1</v>
      </c>
      <c r="G202" s="94"/>
      <c r="H202" s="99">
        <f>G202*$H$11+G202</f>
        <v>0</v>
      </c>
      <c r="I202" s="100">
        <f t="shared" si="45"/>
        <v>0</v>
      </c>
    </row>
    <row r="203" spans="1:9" ht="42" customHeight="1">
      <c r="A203" s="95" t="s">
        <v>360</v>
      </c>
      <c r="B203" s="70">
        <v>101881</v>
      </c>
      <c r="C203" s="70" t="s">
        <v>172</v>
      </c>
      <c r="D203" s="105" t="s">
        <v>41</v>
      </c>
      <c r="E203" s="70" t="s">
        <v>8</v>
      </c>
      <c r="F203" s="98">
        <v>1</v>
      </c>
      <c r="G203" s="94"/>
      <c r="H203" s="99">
        <f>G203*$H$11+G203</f>
        <v>0</v>
      </c>
      <c r="I203" s="100">
        <f t="shared" si="45"/>
        <v>0</v>
      </c>
    </row>
    <row r="204" spans="1:9" ht="28.5" customHeight="1">
      <c r="A204" s="52" t="s">
        <v>361</v>
      </c>
      <c r="B204" s="45"/>
      <c r="C204" s="45"/>
      <c r="D204" s="104" t="s">
        <v>362</v>
      </c>
      <c r="E204" s="45"/>
      <c r="F204" s="97"/>
      <c r="G204" s="42"/>
      <c r="H204" s="42"/>
      <c r="I204" s="50">
        <f>SUM(I205:I209)</f>
        <v>0</v>
      </c>
    </row>
    <row r="205" spans="1:9" ht="39.75" customHeight="1">
      <c r="A205" s="95" t="s">
        <v>363</v>
      </c>
      <c r="B205" s="70">
        <v>91939</v>
      </c>
      <c r="C205" s="70" t="s">
        <v>172</v>
      </c>
      <c r="D205" s="105" t="s">
        <v>509</v>
      </c>
      <c r="E205" s="70" t="s">
        <v>8</v>
      </c>
      <c r="F205" s="98">
        <v>19</v>
      </c>
      <c r="G205" s="94"/>
      <c r="H205" s="99">
        <f>G205*$H$11+G205</f>
        <v>0</v>
      </c>
      <c r="I205" s="100">
        <f t="shared" si="45"/>
        <v>0</v>
      </c>
    </row>
    <row r="206" spans="1:9" ht="40.5" customHeight="1">
      <c r="A206" s="95" t="s">
        <v>364</v>
      </c>
      <c r="B206" s="70">
        <v>91940</v>
      </c>
      <c r="C206" s="70" t="s">
        <v>172</v>
      </c>
      <c r="D206" s="105" t="s">
        <v>510</v>
      </c>
      <c r="E206" s="70" t="s">
        <v>8</v>
      </c>
      <c r="F206" s="98">
        <v>81</v>
      </c>
      <c r="G206" s="94"/>
      <c r="H206" s="99">
        <f t="shared" ref="H206:H207" si="80">G206*$H$11+G206</f>
        <v>0</v>
      </c>
      <c r="I206" s="100">
        <f t="shared" si="45"/>
        <v>0</v>
      </c>
    </row>
    <row r="207" spans="1:9" ht="35.25" customHeight="1">
      <c r="A207" s="95" t="s">
        <v>365</v>
      </c>
      <c r="B207" s="70">
        <v>91941</v>
      </c>
      <c r="C207" s="70" t="s">
        <v>172</v>
      </c>
      <c r="D207" s="105" t="s">
        <v>511</v>
      </c>
      <c r="E207" s="70" t="s">
        <v>8</v>
      </c>
      <c r="F207" s="98">
        <v>17</v>
      </c>
      <c r="G207" s="94"/>
      <c r="H207" s="99">
        <f t="shared" si="80"/>
        <v>0</v>
      </c>
      <c r="I207" s="100">
        <f t="shared" si="45"/>
        <v>0</v>
      </c>
    </row>
    <row r="208" spans="1:9" ht="35.25" customHeight="1">
      <c r="A208" s="95" t="s">
        <v>366</v>
      </c>
      <c r="B208" s="70">
        <v>91937</v>
      </c>
      <c r="C208" s="70" t="s">
        <v>172</v>
      </c>
      <c r="D208" s="105" t="s">
        <v>646</v>
      </c>
      <c r="E208" s="70" t="s">
        <v>8</v>
      </c>
      <c r="F208" s="98">
        <v>44</v>
      </c>
      <c r="G208" s="94"/>
      <c r="H208" s="99">
        <f t="shared" ref="H208:H209" si="81">G208*$H$11+G208</f>
        <v>0</v>
      </c>
      <c r="I208" s="100">
        <f t="shared" ref="I208:I209" si="82">H208*F208</f>
        <v>0</v>
      </c>
    </row>
    <row r="209" spans="1:9" ht="35.25" customHeight="1">
      <c r="A209" s="95" t="s">
        <v>367</v>
      </c>
      <c r="B209" s="70" t="s">
        <v>647</v>
      </c>
      <c r="C209" s="70" t="s">
        <v>614</v>
      </c>
      <c r="D209" s="105" t="s">
        <v>648</v>
      </c>
      <c r="E209" s="70" t="s">
        <v>8</v>
      </c>
      <c r="F209" s="98">
        <v>1</v>
      </c>
      <c r="G209" s="94"/>
      <c r="H209" s="99">
        <f t="shared" si="81"/>
        <v>0</v>
      </c>
      <c r="I209" s="100">
        <f t="shared" si="82"/>
        <v>0</v>
      </c>
    </row>
    <row r="210" spans="1:9" ht="27" customHeight="1">
      <c r="A210" s="52" t="s">
        <v>368</v>
      </c>
      <c r="B210" s="45"/>
      <c r="C210" s="45"/>
      <c r="D210" s="104" t="s">
        <v>369</v>
      </c>
      <c r="E210" s="45"/>
      <c r="F210" s="97"/>
      <c r="G210" s="42"/>
      <c r="H210" s="42"/>
      <c r="I210" s="50">
        <f>SUM(I211:I212)</f>
        <v>0</v>
      </c>
    </row>
    <row r="211" spans="1:9" ht="38.25" customHeight="1">
      <c r="A211" s="95" t="s">
        <v>370</v>
      </c>
      <c r="B211" s="70">
        <v>91834</v>
      </c>
      <c r="C211" s="70" t="s">
        <v>172</v>
      </c>
      <c r="D211" s="105" t="s">
        <v>640</v>
      </c>
      <c r="E211" s="70" t="s">
        <v>9</v>
      </c>
      <c r="F211" s="98">
        <v>740</v>
      </c>
      <c r="G211" s="94"/>
      <c r="H211" s="99">
        <f>G211*$H$11+G211</f>
        <v>0</v>
      </c>
      <c r="I211" s="100">
        <f t="shared" ref="I211:I212" si="83">H211*F211</f>
        <v>0</v>
      </c>
    </row>
    <row r="212" spans="1:9" ht="38.25" customHeight="1">
      <c r="A212" s="95" t="s">
        <v>371</v>
      </c>
      <c r="B212" s="70">
        <v>97667</v>
      </c>
      <c r="C212" s="70" t="s">
        <v>172</v>
      </c>
      <c r="D212" s="105" t="s">
        <v>32</v>
      </c>
      <c r="E212" s="70" t="s">
        <v>9</v>
      </c>
      <c r="F212" s="98">
        <v>35</v>
      </c>
      <c r="G212" s="94"/>
      <c r="H212" s="99">
        <f>G212*$H$11+G212</f>
        <v>0</v>
      </c>
      <c r="I212" s="100">
        <f t="shared" si="83"/>
        <v>0</v>
      </c>
    </row>
    <row r="213" spans="1:9" ht="25.5" customHeight="1">
      <c r="A213" s="52" t="s">
        <v>372</v>
      </c>
      <c r="B213" s="45"/>
      <c r="C213" s="45"/>
      <c r="D213" s="104" t="s">
        <v>373</v>
      </c>
      <c r="E213" s="45"/>
      <c r="F213" s="97"/>
      <c r="G213" s="42"/>
      <c r="H213" s="42"/>
      <c r="I213" s="50">
        <f>SUM(I214:I220)</f>
        <v>0</v>
      </c>
    </row>
    <row r="214" spans="1:9" ht="38.25" customHeight="1">
      <c r="A214" s="95" t="s">
        <v>374</v>
      </c>
      <c r="B214" s="70">
        <v>93653</v>
      </c>
      <c r="C214" s="70" t="s">
        <v>172</v>
      </c>
      <c r="D214" s="105" t="s">
        <v>36</v>
      </c>
      <c r="E214" s="70" t="s">
        <v>8</v>
      </c>
      <c r="F214" s="98">
        <v>12</v>
      </c>
      <c r="G214" s="94"/>
      <c r="H214" s="99">
        <f>G214*$H$11+G214</f>
        <v>0</v>
      </c>
      <c r="I214" s="100">
        <f t="shared" ref="I214" si="84">H214*F214</f>
        <v>0</v>
      </c>
    </row>
    <row r="215" spans="1:9" ht="38.25" customHeight="1">
      <c r="A215" s="95" t="s">
        <v>375</v>
      </c>
      <c r="B215" s="70">
        <v>93654</v>
      </c>
      <c r="C215" s="70" t="s">
        <v>172</v>
      </c>
      <c r="D215" s="105" t="s">
        <v>37</v>
      </c>
      <c r="E215" s="70" t="s">
        <v>8</v>
      </c>
      <c r="F215" s="98">
        <v>1</v>
      </c>
      <c r="G215" s="94"/>
      <c r="H215" s="99">
        <f>G215*$H$11+G215</f>
        <v>0</v>
      </c>
      <c r="I215" s="100">
        <f t="shared" si="45"/>
        <v>0</v>
      </c>
    </row>
    <row r="216" spans="1:9" ht="35.25" customHeight="1">
      <c r="A216" s="95" t="s">
        <v>376</v>
      </c>
      <c r="B216" s="70">
        <v>93661</v>
      </c>
      <c r="C216" s="70" t="s">
        <v>172</v>
      </c>
      <c r="D216" s="105" t="s">
        <v>38</v>
      </c>
      <c r="E216" s="70" t="s">
        <v>8</v>
      </c>
      <c r="F216" s="98">
        <v>12</v>
      </c>
      <c r="G216" s="94"/>
      <c r="H216" s="99">
        <f t="shared" ref="H216:H220" si="85">G216*$H$11+G216</f>
        <v>0</v>
      </c>
      <c r="I216" s="100">
        <f t="shared" si="45"/>
        <v>0</v>
      </c>
    </row>
    <row r="217" spans="1:9" ht="39" customHeight="1">
      <c r="A217" s="95" t="s">
        <v>377</v>
      </c>
      <c r="B217" s="70">
        <v>93662</v>
      </c>
      <c r="C217" s="70" t="s">
        <v>172</v>
      </c>
      <c r="D217" s="105" t="s">
        <v>39</v>
      </c>
      <c r="E217" s="70" t="s">
        <v>8</v>
      </c>
      <c r="F217" s="98">
        <v>7</v>
      </c>
      <c r="G217" s="94"/>
      <c r="H217" s="99">
        <f>G217*$H$11+G217</f>
        <v>0</v>
      </c>
      <c r="I217" s="100">
        <f t="shared" si="45"/>
        <v>0</v>
      </c>
    </row>
    <row r="218" spans="1:9" ht="36.75" customHeight="1">
      <c r="A218" s="95" t="s">
        <v>378</v>
      </c>
      <c r="B218" s="70">
        <v>101894</v>
      </c>
      <c r="C218" s="70" t="s">
        <v>172</v>
      </c>
      <c r="D218" s="105" t="s">
        <v>43</v>
      </c>
      <c r="E218" s="70" t="s">
        <v>8</v>
      </c>
      <c r="F218" s="98">
        <v>1</v>
      </c>
      <c r="G218" s="94"/>
      <c r="H218" s="99">
        <f>G218*$H$11+G218</f>
        <v>0</v>
      </c>
      <c r="I218" s="100">
        <f t="shared" ref="I218" si="86">H218*F218</f>
        <v>0</v>
      </c>
    </row>
    <row r="219" spans="1:9" ht="36.75" customHeight="1">
      <c r="A219" s="95" t="s">
        <v>379</v>
      </c>
      <c r="B219" s="70">
        <v>101895</v>
      </c>
      <c r="C219" s="70" t="s">
        <v>172</v>
      </c>
      <c r="D219" s="105" t="s">
        <v>44</v>
      </c>
      <c r="E219" s="70" t="s">
        <v>8</v>
      </c>
      <c r="F219" s="98">
        <v>1</v>
      </c>
      <c r="G219" s="94"/>
      <c r="H219" s="99">
        <f t="shared" si="85"/>
        <v>0</v>
      </c>
      <c r="I219" s="100">
        <f t="shared" si="45"/>
        <v>0</v>
      </c>
    </row>
    <row r="220" spans="1:9" ht="40.5" customHeight="1">
      <c r="A220" s="95" t="s">
        <v>380</v>
      </c>
      <c r="B220" s="70">
        <v>39468</v>
      </c>
      <c r="C220" s="70" t="s">
        <v>172</v>
      </c>
      <c r="D220" s="105" t="s">
        <v>512</v>
      </c>
      <c r="E220" s="70" t="s">
        <v>8</v>
      </c>
      <c r="F220" s="98">
        <v>1</v>
      </c>
      <c r="G220" s="94"/>
      <c r="H220" s="99">
        <f t="shared" si="85"/>
        <v>0</v>
      </c>
      <c r="I220" s="100">
        <f t="shared" si="45"/>
        <v>0</v>
      </c>
    </row>
    <row r="221" spans="1:9" ht="26.25" customHeight="1">
      <c r="A221" s="52" t="s">
        <v>381</v>
      </c>
      <c r="B221" s="45"/>
      <c r="C221" s="45"/>
      <c r="D221" s="104" t="s">
        <v>382</v>
      </c>
      <c r="E221" s="45"/>
      <c r="F221" s="97"/>
      <c r="G221" s="42"/>
      <c r="H221" s="42"/>
      <c r="I221" s="50">
        <f>SUM(I222:I228)</f>
        <v>0</v>
      </c>
    </row>
    <row r="222" spans="1:9" ht="37.5" customHeight="1">
      <c r="A222" s="95" t="s">
        <v>383</v>
      </c>
      <c r="B222" s="70">
        <v>91924</v>
      </c>
      <c r="C222" s="70" t="s">
        <v>172</v>
      </c>
      <c r="D222" s="105" t="s">
        <v>653</v>
      </c>
      <c r="E222" s="70" t="s">
        <v>9</v>
      </c>
      <c r="F222" s="98">
        <v>567.9</v>
      </c>
      <c r="G222" s="94"/>
      <c r="H222" s="99">
        <f>G222*$H$11+G222</f>
        <v>0</v>
      </c>
      <c r="I222" s="100">
        <f t="shared" ref="I222" si="87">H222*F222</f>
        <v>0</v>
      </c>
    </row>
    <row r="223" spans="1:9" ht="37.5" customHeight="1">
      <c r="A223" s="95" t="s">
        <v>384</v>
      </c>
      <c r="B223" s="70">
        <v>91926</v>
      </c>
      <c r="C223" s="70" t="s">
        <v>172</v>
      </c>
      <c r="D223" s="105" t="s">
        <v>513</v>
      </c>
      <c r="E223" s="70" t="s">
        <v>9</v>
      </c>
      <c r="F223" s="98">
        <v>1046</v>
      </c>
      <c r="G223" s="94"/>
      <c r="H223" s="99">
        <f>G223*$H$11+G223</f>
        <v>0</v>
      </c>
      <c r="I223" s="100">
        <f t="shared" si="45"/>
        <v>0</v>
      </c>
    </row>
    <row r="224" spans="1:9" ht="39.75" customHeight="1">
      <c r="A224" s="95" t="s">
        <v>385</v>
      </c>
      <c r="B224" s="70">
        <v>91928</v>
      </c>
      <c r="C224" s="70" t="s">
        <v>172</v>
      </c>
      <c r="D224" s="105" t="s">
        <v>206</v>
      </c>
      <c r="E224" s="70" t="s">
        <v>9</v>
      </c>
      <c r="F224" s="98">
        <v>764</v>
      </c>
      <c r="G224" s="94"/>
      <c r="H224" s="99">
        <f t="shared" ref="H224:H228" si="88">G224*$H$11+G224</f>
        <v>0</v>
      </c>
      <c r="I224" s="100">
        <f t="shared" si="45"/>
        <v>0</v>
      </c>
    </row>
    <row r="225" spans="1:9" ht="36" customHeight="1">
      <c r="A225" s="95" t="s">
        <v>386</v>
      </c>
      <c r="B225" s="70">
        <v>92982</v>
      </c>
      <c r="C225" s="70" t="s">
        <v>172</v>
      </c>
      <c r="D225" s="105" t="s">
        <v>514</v>
      </c>
      <c r="E225" s="70" t="s">
        <v>9</v>
      </c>
      <c r="F225" s="98">
        <v>2</v>
      </c>
      <c r="G225" s="94"/>
      <c r="H225" s="99">
        <f>G225*$H$11+G225</f>
        <v>0</v>
      </c>
      <c r="I225" s="100">
        <f>H225*F225</f>
        <v>0</v>
      </c>
    </row>
    <row r="226" spans="1:9" ht="36" customHeight="1">
      <c r="A226" s="95" t="s">
        <v>387</v>
      </c>
      <c r="B226" s="70">
        <v>92984</v>
      </c>
      <c r="C226" s="70" t="s">
        <v>172</v>
      </c>
      <c r="D226" s="105" t="s">
        <v>33</v>
      </c>
      <c r="E226" s="70" t="s">
        <v>9</v>
      </c>
      <c r="F226" s="98">
        <v>60</v>
      </c>
      <c r="G226" s="94"/>
      <c r="H226" s="99">
        <f>G226*$H$11+G226</f>
        <v>0</v>
      </c>
      <c r="I226" s="100">
        <f>H226*F226</f>
        <v>0</v>
      </c>
    </row>
    <row r="227" spans="1:9" ht="39" customHeight="1">
      <c r="A227" s="95" t="s">
        <v>388</v>
      </c>
      <c r="B227" s="70">
        <v>92986</v>
      </c>
      <c r="C227" s="70" t="s">
        <v>172</v>
      </c>
      <c r="D227" s="105" t="s">
        <v>34</v>
      </c>
      <c r="E227" s="70" t="s">
        <v>9</v>
      </c>
      <c r="F227" s="98">
        <v>5</v>
      </c>
      <c r="G227" s="94"/>
      <c r="H227" s="99">
        <f>G227*$H$11+G227</f>
        <v>0</v>
      </c>
      <c r="I227" s="100">
        <f>H227*F227</f>
        <v>0</v>
      </c>
    </row>
    <row r="228" spans="1:9" ht="41.25" customHeight="1">
      <c r="A228" s="95" t="s">
        <v>389</v>
      </c>
      <c r="B228" s="70">
        <v>92988</v>
      </c>
      <c r="C228" s="70" t="s">
        <v>172</v>
      </c>
      <c r="D228" s="105" t="s">
        <v>35</v>
      </c>
      <c r="E228" s="70" t="s">
        <v>9</v>
      </c>
      <c r="F228" s="98">
        <v>90</v>
      </c>
      <c r="G228" s="94"/>
      <c r="H228" s="99">
        <f t="shared" si="88"/>
        <v>0</v>
      </c>
      <c r="I228" s="100">
        <f t="shared" si="45"/>
        <v>0</v>
      </c>
    </row>
    <row r="229" spans="1:9" ht="30" customHeight="1">
      <c r="A229" s="52" t="s">
        <v>390</v>
      </c>
      <c r="B229" s="45"/>
      <c r="C229" s="45"/>
      <c r="D229" s="104" t="s">
        <v>391</v>
      </c>
      <c r="E229" s="45"/>
      <c r="F229" s="97"/>
      <c r="G229" s="42"/>
      <c r="H229" s="42"/>
      <c r="I229" s="50">
        <f>SUM(I230:I231)</f>
        <v>0</v>
      </c>
    </row>
    <row r="230" spans="1:9" ht="42.75" customHeight="1">
      <c r="A230" s="95" t="s">
        <v>392</v>
      </c>
      <c r="B230" s="70" t="s">
        <v>651</v>
      </c>
      <c r="C230" s="70" t="s">
        <v>614</v>
      </c>
      <c r="D230" s="105" t="s">
        <v>652</v>
      </c>
      <c r="E230" s="70" t="s">
        <v>8</v>
      </c>
      <c r="F230" s="98">
        <v>1</v>
      </c>
      <c r="G230" s="94"/>
      <c r="H230" s="99">
        <f>G230*$H$11+G230</f>
        <v>0</v>
      </c>
      <c r="I230" s="100">
        <f t="shared" si="45"/>
        <v>0</v>
      </c>
    </row>
    <row r="231" spans="1:9" ht="39.75" customHeight="1">
      <c r="A231" s="95" t="s">
        <v>393</v>
      </c>
      <c r="B231" s="70">
        <v>97362</v>
      </c>
      <c r="C231" s="70" t="s">
        <v>172</v>
      </c>
      <c r="D231" s="105" t="s">
        <v>40</v>
      </c>
      <c r="E231" s="70" t="s">
        <v>8</v>
      </c>
      <c r="F231" s="98">
        <v>1</v>
      </c>
      <c r="G231" s="94"/>
      <c r="H231" s="99">
        <f>G231*$H$11+G231</f>
        <v>0</v>
      </c>
      <c r="I231" s="100">
        <f t="shared" si="45"/>
        <v>0</v>
      </c>
    </row>
    <row r="232" spans="1:9" ht="30" customHeight="1">
      <c r="A232" s="52">
        <v>16</v>
      </c>
      <c r="B232" s="45"/>
      <c r="C232" s="45"/>
      <c r="D232" s="104" t="s">
        <v>394</v>
      </c>
      <c r="E232" s="45"/>
      <c r="F232" s="97"/>
      <c r="G232" s="42"/>
      <c r="H232" s="42"/>
      <c r="I232" s="50">
        <f>SUM(I233+I249)</f>
        <v>0</v>
      </c>
    </row>
    <row r="233" spans="1:9" ht="30" customHeight="1">
      <c r="A233" s="52" t="s">
        <v>218</v>
      </c>
      <c r="B233" s="45"/>
      <c r="C233" s="45"/>
      <c r="D233" s="104" t="s">
        <v>639</v>
      </c>
      <c r="E233" s="45"/>
      <c r="F233" s="97"/>
      <c r="G233" s="42"/>
      <c r="H233" s="42"/>
      <c r="I233" s="50">
        <f>SUM(I234:I248)</f>
        <v>0</v>
      </c>
    </row>
    <row r="234" spans="1:9" ht="37.5" customHeight="1">
      <c r="A234" s="95" t="s">
        <v>395</v>
      </c>
      <c r="B234" s="70">
        <v>98305</v>
      </c>
      <c r="C234" s="70" t="s">
        <v>172</v>
      </c>
      <c r="D234" s="105" t="s">
        <v>117</v>
      </c>
      <c r="E234" s="70" t="s">
        <v>8</v>
      </c>
      <c r="F234" s="98">
        <v>1</v>
      </c>
      <c r="G234" s="94"/>
      <c r="H234" s="99">
        <f>G234*$H$11+G234</f>
        <v>0</v>
      </c>
      <c r="I234" s="100">
        <f t="shared" si="45"/>
        <v>0</v>
      </c>
    </row>
    <row r="235" spans="1:9" ht="35.25" customHeight="1">
      <c r="A235" s="95" t="s">
        <v>396</v>
      </c>
      <c r="B235" s="70">
        <v>98301</v>
      </c>
      <c r="C235" s="70" t="s">
        <v>172</v>
      </c>
      <c r="D235" s="105" t="s">
        <v>52</v>
      </c>
      <c r="E235" s="70" t="s">
        <v>8</v>
      </c>
      <c r="F235" s="98">
        <v>1</v>
      </c>
      <c r="G235" s="94"/>
      <c r="H235" s="99">
        <f>G235*$H$11+G235</f>
        <v>0</v>
      </c>
      <c r="I235" s="100">
        <f>H235*F235</f>
        <v>0</v>
      </c>
    </row>
    <row r="236" spans="1:9" ht="42" customHeight="1">
      <c r="A236" s="95" t="s">
        <v>397</v>
      </c>
      <c r="B236" s="70">
        <v>100561</v>
      </c>
      <c r="C236" s="70" t="s">
        <v>172</v>
      </c>
      <c r="D236" s="105" t="s">
        <v>48</v>
      </c>
      <c r="E236" s="70" t="s">
        <v>8</v>
      </c>
      <c r="F236" s="98">
        <v>1</v>
      </c>
      <c r="G236" s="94"/>
      <c r="H236" s="99">
        <f t="shared" ref="H236:H246" si="89">G236*$H$11+G236</f>
        <v>0</v>
      </c>
      <c r="I236" s="100">
        <f t="shared" si="45"/>
        <v>0</v>
      </c>
    </row>
    <row r="237" spans="1:9" ht="42" customHeight="1">
      <c r="A237" s="95" t="s">
        <v>398</v>
      </c>
      <c r="B237" s="70" t="s">
        <v>644</v>
      </c>
      <c r="C237" s="70" t="s">
        <v>614</v>
      </c>
      <c r="D237" s="105" t="s">
        <v>645</v>
      </c>
      <c r="E237" s="70" t="s">
        <v>8</v>
      </c>
      <c r="F237" s="98">
        <v>2</v>
      </c>
      <c r="G237" s="94"/>
      <c r="H237" s="99">
        <f t="shared" si="89"/>
        <v>0</v>
      </c>
      <c r="I237" s="100">
        <f t="shared" si="45"/>
        <v>0</v>
      </c>
    </row>
    <row r="238" spans="1:9" ht="45.75" customHeight="1">
      <c r="A238" s="95" t="s">
        <v>399</v>
      </c>
      <c r="B238" s="70">
        <v>101795</v>
      </c>
      <c r="C238" s="70" t="s">
        <v>172</v>
      </c>
      <c r="D238" s="105" t="s">
        <v>49</v>
      </c>
      <c r="E238" s="70" t="s">
        <v>8</v>
      </c>
      <c r="F238" s="98">
        <v>1</v>
      </c>
      <c r="G238" s="94"/>
      <c r="H238" s="99">
        <f t="shared" si="89"/>
        <v>0</v>
      </c>
      <c r="I238" s="100">
        <f t="shared" si="45"/>
        <v>0</v>
      </c>
    </row>
    <row r="239" spans="1:9" ht="40.5" customHeight="1">
      <c r="A239" s="95" t="s">
        <v>401</v>
      </c>
      <c r="B239" s="70">
        <v>101798</v>
      </c>
      <c r="C239" s="70" t="s">
        <v>172</v>
      </c>
      <c r="D239" s="105" t="s">
        <v>50</v>
      </c>
      <c r="E239" s="70" t="s">
        <v>8</v>
      </c>
      <c r="F239" s="98">
        <v>1</v>
      </c>
      <c r="G239" s="94"/>
      <c r="H239" s="99">
        <f t="shared" si="89"/>
        <v>0</v>
      </c>
      <c r="I239" s="100">
        <f t="shared" si="45"/>
        <v>0</v>
      </c>
    </row>
    <row r="240" spans="1:9" ht="40.5" customHeight="1">
      <c r="A240" s="95" t="s">
        <v>400</v>
      </c>
      <c r="B240" s="70">
        <v>91834</v>
      </c>
      <c r="C240" s="70" t="s">
        <v>172</v>
      </c>
      <c r="D240" s="105" t="s">
        <v>640</v>
      </c>
      <c r="E240" s="70" t="s">
        <v>9</v>
      </c>
      <c r="F240" s="98">
        <v>221</v>
      </c>
      <c r="G240" s="94"/>
      <c r="H240" s="99">
        <f t="shared" ref="H240:H242" si="90">G240*$H$11+G240</f>
        <v>0</v>
      </c>
      <c r="I240" s="100">
        <f t="shared" ref="I240:I242" si="91">H240*F240</f>
        <v>0</v>
      </c>
    </row>
    <row r="241" spans="1:9" ht="40.5" customHeight="1">
      <c r="A241" s="95" t="s">
        <v>402</v>
      </c>
      <c r="B241" s="70">
        <v>91836</v>
      </c>
      <c r="C241" s="70" t="s">
        <v>172</v>
      </c>
      <c r="D241" s="105" t="s">
        <v>641</v>
      </c>
      <c r="E241" s="70" t="s">
        <v>9</v>
      </c>
      <c r="F241" s="98">
        <v>22</v>
      </c>
      <c r="G241" s="94"/>
      <c r="H241" s="99">
        <f t="shared" si="90"/>
        <v>0</v>
      </c>
      <c r="I241" s="100">
        <f t="shared" si="91"/>
        <v>0</v>
      </c>
    </row>
    <row r="242" spans="1:9" ht="40.5" customHeight="1">
      <c r="A242" s="95" t="s">
        <v>403</v>
      </c>
      <c r="B242" s="70" t="s">
        <v>642</v>
      </c>
      <c r="C242" s="70" t="s">
        <v>614</v>
      </c>
      <c r="D242" s="105" t="s">
        <v>643</v>
      </c>
      <c r="E242" s="70" t="s">
        <v>9</v>
      </c>
      <c r="F242" s="98">
        <v>17</v>
      </c>
      <c r="G242" s="94"/>
      <c r="H242" s="99">
        <f t="shared" si="90"/>
        <v>0</v>
      </c>
      <c r="I242" s="100">
        <f t="shared" si="91"/>
        <v>0</v>
      </c>
    </row>
    <row r="243" spans="1:9" ht="42" customHeight="1">
      <c r="A243" s="95" t="s">
        <v>404</v>
      </c>
      <c r="B243" s="70">
        <v>98295</v>
      </c>
      <c r="C243" s="70" t="s">
        <v>172</v>
      </c>
      <c r="D243" s="105" t="s">
        <v>51</v>
      </c>
      <c r="E243" s="70" t="s">
        <v>9</v>
      </c>
      <c r="F243" s="98">
        <v>323.5</v>
      </c>
      <c r="G243" s="94"/>
      <c r="H243" s="99">
        <f t="shared" si="89"/>
        <v>0</v>
      </c>
      <c r="I243" s="100">
        <f t="shared" si="45"/>
        <v>0</v>
      </c>
    </row>
    <row r="244" spans="1:9" ht="39.75" customHeight="1">
      <c r="A244" s="95" t="s">
        <v>405</v>
      </c>
      <c r="B244" s="70">
        <v>98280</v>
      </c>
      <c r="C244" s="70" t="s">
        <v>172</v>
      </c>
      <c r="D244" s="105" t="s">
        <v>46</v>
      </c>
      <c r="E244" s="70" t="s">
        <v>9</v>
      </c>
      <c r="F244" s="98">
        <v>36.5</v>
      </c>
      <c r="G244" s="94"/>
      <c r="H244" s="99">
        <f t="shared" ref="H244" si="92">G244*$H$11+G244</f>
        <v>0</v>
      </c>
      <c r="I244" s="100">
        <f t="shared" ref="I244" si="93">H244*F244</f>
        <v>0</v>
      </c>
    </row>
    <row r="245" spans="1:9" ht="41.25" customHeight="1">
      <c r="A245" s="95" t="s">
        <v>406</v>
      </c>
      <c r="B245" s="70">
        <v>98400</v>
      </c>
      <c r="C245" s="70" t="s">
        <v>172</v>
      </c>
      <c r="D245" s="105" t="s">
        <v>47</v>
      </c>
      <c r="E245" s="70" t="s">
        <v>9</v>
      </c>
      <c r="F245" s="98">
        <v>25</v>
      </c>
      <c r="G245" s="94"/>
      <c r="H245" s="99">
        <f t="shared" si="89"/>
        <v>0</v>
      </c>
      <c r="I245" s="100">
        <f t="shared" ref="I245:I298" si="94">H245*F245</f>
        <v>0</v>
      </c>
    </row>
    <row r="246" spans="1:9" ht="33" customHeight="1">
      <c r="A246" s="95" t="s">
        <v>407</v>
      </c>
      <c r="B246" s="70">
        <v>98307</v>
      </c>
      <c r="C246" s="70" t="s">
        <v>172</v>
      </c>
      <c r="D246" s="105" t="s">
        <v>53</v>
      </c>
      <c r="E246" s="70" t="s">
        <v>8</v>
      </c>
      <c r="F246" s="98">
        <v>18</v>
      </c>
      <c r="G246" s="94"/>
      <c r="H246" s="99">
        <f t="shared" si="89"/>
        <v>0</v>
      </c>
      <c r="I246" s="100">
        <f t="shared" si="94"/>
        <v>0</v>
      </c>
    </row>
    <row r="247" spans="1:9" ht="33" customHeight="1">
      <c r="A247" s="95" t="s">
        <v>408</v>
      </c>
      <c r="B247" s="70">
        <v>91941</v>
      </c>
      <c r="C247" s="70" t="s">
        <v>172</v>
      </c>
      <c r="D247" s="105" t="s">
        <v>511</v>
      </c>
      <c r="E247" s="70" t="s">
        <v>8</v>
      </c>
      <c r="F247" s="98">
        <v>12</v>
      </c>
      <c r="G247" s="94"/>
      <c r="H247" s="99">
        <f t="shared" ref="H247" si="95">G247*$H$11+G247</f>
        <v>0</v>
      </c>
      <c r="I247" s="100">
        <f t="shared" ref="I247" si="96">H247*F247</f>
        <v>0</v>
      </c>
    </row>
    <row r="248" spans="1:9" ht="39.75" customHeight="1">
      <c r="A248" s="95" t="s">
        <v>409</v>
      </c>
      <c r="B248" s="70">
        <v>91939</v>
      </c>
      <c r="C248" s="70" t="s">
        <v>172</v>
      </c>
      <c r="D248" s="105" t="s">
        <v>509</v>
      </c>
      <c r="E248" s="70" t="s">
        <v>8</v>
      </c>
      <c r="F248" s="98">
        <v>7</v>
      </c>
      <c r="G248" s="94"/>
      <c r="H248" s="99">
        <f>G248*$H$11+G248</f>
        <v>0</v>
      </c>
      <c r="I248" s="100">
        <f t="shared" si="94"/>
        <v>0</v>
      </c>
    </row>
    <row r="249" spans="1:9" ht="30" customHeight="1">
      <c r="A249" s="52" t="s">
        <v>219</v>
      </c>
      <c r="B249" s="45"/>
      <c r="C249" s="45"/>
      <c r="D249" s="104" t="s">
        <v>410</v>
      </c>
      <c r="E249" s="45"/>
      <c r="F249" s="97"/>
      <c r="G249" s="42"/>
      <c r="H249" s="42"/>
      <c r="I249" s="50">
        <f>SUM(I250:I258)</f>
        <v>0</v>
      </c>
    </row>
    <row r="250" spans="1:9" ht="38.25" customHeight="1">
      <c r="A250" s="46" t="s">
        <v>411</v>
      </c>
      <c r="B250" s="70">
        <v>89356</v>
      </c>
      <c r="C250" s="47" t="s">
        <v>172</v>
      </c>
      <c r="D250" s="106" t="s">
        <v>503</v>
      </c>
      <c r="E250" s="47" t="s">
        <v>9</v>
      </c>
      <c r="F250" s="96">
        <v>117</v>
      </c>
      <c r="G250" s="94"/>
      <c r="H250" s="48">
        <f>G250*$H$11+G250</f>
        <v>0</v>
      </c>
      <c r="I250" s="49">
        <f t="shared" si="94"/>
        <v>0</v>
      </c>
    </row>
    <row r="251" spans="1:9" ht="38.25" customHeight="1">
      <c r="A251" s="46" t="s">
        <v>412</v>
      </c>
      <c r="B251" s="70">
        <v>89440</v>
      </c>
      <c r="C251" s="70" t="s">
        <v>172</v>
      </c>
      <c r="D251" s="105" t="s">
        <v>132</v>
      </c>
      <c r="E251" s="70" t="s">
        <v>8</v>
      </c>
      <c r="F251" s="98">
        <v>10</v>
      </c>
      <c r="G251" s="94"/>
      <c r="H251" s="48">
        <f t="shared" ref="H251:H252" si="97">G251*$H$11+G251</f>
        <v>0</v>
      </c>
      <c r="I251" s="49">
        <f t="shared" ref="I251:I252" si="98">H251*F251</f>
        <v>0</v>
      </c>
    </row>
    <row r="252" spans="1:9" ht="38.25" customHeight="1">
      <c r="A252" s="46" t="s">
        <v>413</v>
      </c>
      <c r="B252" s="70">
        <v>89362</v>
      </c>
      <c r="C252" s="70" t="s">
        <v>172</v>
      </c>
      <c r="D252" s="105" t="s">
        <v>124</v>
      </c>
      <c r="E252" s="70" t="s">
        <v>8</v>
      </c>
      <c r="F252" s="98">
        <v>27</v>
      </c>
      <c r="G252" s="94"/>
      <c r="H252" s="48">
        <f t="shared" si="97"/>
        <v>0</v>
      </c>
      <c r="I252" s="49">
        <f t="shared" si="98"/>
        <v>0</v>
      </c>
    </row>
    <row r="253" spans="1:9" ht="38.25" customHeight="1">
      <c r="A253" s="46" t="s">
        <v>414</v>
      </c>
      <c r="B253" s="70">
        <v>103248</v>
      </c>
      <c r="C253" s="47" t="s">
        <v>172</v>
      </c>
      <c r="D253" s="106" t="s">
        <v>649</v>
      </c>
      <c r="E253" s="47" t="s">
        <v>8</v>
      </c>
      <c r="F253" s="96">
        <v>10</v>
      </c>
      <c r="G253" s="94"/>
      <c r="H253" s="48">
        <f t="shared" ref="H253:H254" si="99">G253*$H$11+G253</f>
        <v>0</v>
      </c>
      <c r="I253" s="49">
        <f t="shared" ref="I253:I254" si="100">H253*F253</f>
        <v>0</v>
      </c>
    </row>
    <row r="254" spans="1:9" ht="38.25" customHeight="1">
      <c r="A254" s="46" t="s">
        <v>415</v>
      </c>
      <c r="B254" s="70">
        <v>103253</v>
      </c>
      <c r="C254" s="47" t="s">
        <v>172</v>
      </c>
      <c r="D254" s="106" t="s">
        <v>650</v>
      </c>
      <c r="E254" s="47" t="s">
        <v>8</v>
      </c>
      <c r="F254" s="96">
        <v>4</v>
      </c>
      <c r="G254" s="94"/>
      <c r="H254" s="48">
        <f t="shared" si="99"/>
        <v>0</v>
      </c>
      <c r="I254" s="49">
        <f t="shared" si="100"/>
        <v>0</v>
      </c>
    </row>
    <row r="255" spans="1:9" ht="41.25" customHeight="1">
      <c r="A255" s="46" t="s">
        <v>416</v>
      </c>
      <c r="B255" s="70">
        <v>103289</v>
      </c>
      <c r="C255" s="70" t="s">
        <v>172</v>
      </c>
      <c r="D255" s="105" t="s">
        <v>515</v>
      </c>
      <c r="E255" s="70" t="s">
        <v>9</v>
      </c>
      <c r="F255" s="98">
        <v>30</v>
      </c>
      <c r="G255" s="94"/>
      <c r="H255" s="99">
        <f t="shared" ref="H255:H258" si="101">G255*$H$11+G255</f>
        <v>0</v>
      </c>
      <c r="I255" s="100">
        <f t="shared" si="94"/>
        <v>0</v>
      </c>
    </row>
    <row r="256" spans="1:9" ht="40.5" customHeight="1">
      <c r="A256" s="46" t="s">
        <v>417</v>
      </c>
      <c r="B256" s="70">
        <v>103290</v>
      </c>
      <c r="C256" s="70" t="s">
        <v>172</v>
      </c>
      <c r="D256" s="105" t="s">
        <v>516</v>
      </c>
      <c r="E256" s="70" t="s">
        <v>9</v>
      </c>
      <c r="F256" s="98">
        <v>11</v>
      </c>
      <c r="G256" s="94"/>
      <c r="H256" s="99">
        <f t="shared" si="101"/>
        <v>0</v>
      </c>
      <c r="I256" s="100">
        <f t="shared" si="94"/>
        <v>0</v>
      </c>
    </row>
    <row r="257" spans="1:9" ht="42.75" customHeight="1">
      <c r="A257" s="46" t="s">
        <v>658</v>
      </c>
      <c r="B257" s="70">
        <v>103291</v>
      </c>
      <c r="C257" s="70" t="s">
        <v>172</v>
      </c>
      <c r="D257" s="105" t="s">
        <v>517</v>
      </c>
      <c r="E257" s="70" t="s">
        <v>9</v>
      </c>
      <c r="F257" s="98">
        <v>26</v>
      </c>
      <c r="G257" s="94"/>
      <c r="H257" s="99">
        <f t="shared" si="101"/>
        <v>0</v>
      </c>
      <c r="I257" s="100">
        <f t="shared" si="94"/>
        <v>0</v>
      </c>
    </row>
    <row r="258" spans="1:9" ht="40.5" customHeight="1">
      <c r="A258" s="46" t="s">
        <v>659</v>
      </c>
      <c r="B258" s="70">
        <v>103292</v>
      </c>
      <c r="C258" s="70" t="s">
        <v>172</v>
      </c>
      <c r="D258" s="105" t="s">
        <v>518</v>
      </c>
      <c r="E258" s="70" t="s">
        <v>9</v>
      </c>
      <c r="F258" s="98">
        <v>17</v>
      </c>
      <c r="G258" s="94"/>
      <c r="H258" s="99">
        <f t="shared" si="101"/>
        <v>0</v>
      </c>
      <c r="I258" s="100">
        <f t="shared" si="94"/>
        <v>0</v>
      </c>
    </row>
    <row r="259" spans="1:9" ht="30" customHeight="1">
      <c r="A259" s="52">
        <v>17</v>
      </c>
      <c r="B259" s="45"/>
      <c r="C259" s="45"/>
      <c r="D259" s="104" t="s">
        <v>418</v>
      </c>
      <c r="E259" s="45"/>
      <c r="F259" s="97"/>
      <c r="G259" s="42"/>
      <c r="H259" s="42"/>
      <c r="I259" s="50">
        <f>SUM(I260+I267+I269+I280)</f>
        <v>0</v>
      </c>
    </row>
    <row r="260" spans="1:9" ht="30" customHeight="1">
      <c r="A260" s="52" t="s">
        <v>221</v>
      </c>
      <c r="B260" s="45"/>
      <c r="C260" s="45"/>
      <c r="D260" s="104" t="s">
        <v>419</v>
      </c>
      <c r="E260" s="45"/>
      <c r="F260" s="97"/>
      <c r="G260" s="42"/>
      <c r="H260" s="42"/>
      <c r="I260" s="50">
        <f>SUM(I261:I266)</f>
        <v>0</v>
      </c>
    </row>
    <row r="261" spans="1:9" ht="36" customHeight="1">
      <c r="A261" s="46" t="s">
        <v>420</v>
      </c>
      <c r="B261" s="70">
        <v>86904</v>
      </c>
      <c r="C261" s="47" t="s">
        <v>172</v>
      </c>
      <c r="D261" s="105" t="s">
        <v>60</v>
      </c>
      <c r="E261" s="47" t="s">
        <v>8</v>
      </c>
      <c r="F261" s="96">
        <v>13</v>
      </c>
      <c r="G261" s="94"/>
      <c r="H261" s="48">
        <f>G261*$H$11+G261</f>
        <v>0</v>
      </c>
      <c r="I261" s="49">
        <f t="shared" si="94"/>
        <v>0</v>
      </c>
    </row>
    <row r="262" spans="1:9" ht="39.75" customHeight="1">
      <c r="A262" s="46" t="s">
        <v>421</v>
      </c>
      <c r="B262" s="70">
        <v>86938</v>
      </c>
      <c r="C262" s="47" t="s">
        <v>172</v>
      </c>
      <c r="D262" s="105" t="s">
        <v>64</v>
      </c>
      <c r="E262" s="47" t="s">
        <v>8</v>
      </c>
      <c r="F262" s="96">
        <v>3</v>
      </c>
      <c r="G262" s="94"/>
      <c r="H262" s="48">
        <f t="shared" ref="H262:H266" si="102">G262*$H$11+G262</f>
        <v>0</v>
      </c>
      <c r="I262" s="49">
        <f t="shared" si="94"/>
        <v>0</v>
      </c>
    </row>
    <row r="263" spans="1:9" ht="38.25" customHeight="1">
      <c r="A263" s="46" t="s">
        <v>422</v>
      </c>
      <c r="B263" s="70">
        <v>86920</v>
      </c>
      <c r="C263" s="47" t="s">
        <v>172</v>
      </c>
      <c r="D263" s="105" t="s">
        <v>61</v>
      </c>
      <c r="E263" s="47" t="s">
        <v>8</v>
      </c>
      <c r="F263" s="96">
        <v>1</v>
      </c>
      <c r="G263" s="94"/>
      <c r="H263" s="48">
        <f t="shared" si="102"/>
        <v>0</v>
      </c>
      <c r="I263" s="49">
        <f t="shared" si="94"/>
        <v>0</v>
      </c>
    </row>
    <row r="264" spans="1:9" ht="39.75" customHeight="1">
      <c r="A264" s="46" t="s">
        <v>423</v>
      </c>
      <c r="B264" s="70">
        <v>86931</v>
      </c>
      <c r="C264" s="47" t="s">
        <v>172</v>
      </c>
      <c r="D264" s="106" t="s">
        <v>62</v>
      </c>
      <c r="E264" s="47" t="s">
        <v>8</v>
      </c>
      <c r="F264" s="96">
        <v>7</v>
      </c>
      <c r="G264" s="94"/>
      <c r="H264" s="48">
        <f t="shared" ref="H264" si="103">G264*$H$11+G264</f>
        <v>0</v>
      </c>
      <c r="I264" s="49">
        <f t="shared" ref="I264" si="104">H264*F264</f>
        <v>0</v>
      </c>
    </row>
    <row r="265" spans="1:9" ht="41.25" customHeight="1">
      <c r="A265" s="46" t="s">
        <v>424</v>
      </c>
      <c r="B265" s="70">
        <v>95547</v>
      </c>
      <c r="C265" s="47" t="s">
        <v>172</v>
      </c>
      <c r="D265" s="106" t="s">
        <v>65</v>
      </c>
      <c r="E265" s="47" t="s">
        <v>8</v>
      </c>
      <c r="F265" s="96">
        <v>18</v>
      </c>
      <c r="G265" s="94"/>
      <c r="H265" s="48">
        <f t="shared" si="102"/>
        <v>0</v>
      </c>
      <c r="I265" s="49">
        <f t="shared" si="94"/>
        <v>0</v>
      </c>
    </row>
    <row r="266" spans="1:9" ht="41.25" customHeight="1">
      <c r="A266" s="46" t="s">
        <v>425</v>
      </c>
      <c r="B266" s="70">
        <v>100849</v>
      </c>
      <c r="C266" s="47" t="s">
        <v>172</v>
      </c>
      <c r="D266" s="106" t="s">
        <v>66</v>
      </c>
      <c r="E266" s="47" t="s">
        <v>8</v>
      </c>
      <c r="F266" s="96">
        <v>7</v>
      </c>
      <c r="G266" s="94"/>
      <c r="H266" s="48">
        <f t="shared" si="102"/>
        <v>0</v>
      </c>
      <c r="I266" s="49">
        <f t="shared" si="94"/>
        <v>0</v>
      </c>
    </row>
    <row r="267" spans="1:9" ht="30" customHeight="1">
      <c r="A267" s="52" t="s">
        <v>222</v>
      </c>
      <c r="B267" s="45"/>
      <c r="C267" s="45"/>
      <c r="D267" s="104" t="s">
        <v>426</v>
      </c>
      <c r="E267" s="45"/>
      <c r="F267" s="97"/>
      <c r="G267" s="42"/>
      <c r="H267" s="42"/>
      <c r="I267" s="50">
        <f>SUM(I268)</f>
        <v>0</v>
      </c>
    </row>
    <row r="268" spans="1:9" ht="38.25" customHeight="1">
      <c r="A268" s="46" t="s">
        <v>427</v>
      </c>
      <c r="B268" s="70">
        <v>86889</v>
      </c>
      <c r="C268" s="47" t="s">
        <v>172</v>
      </c>
      <c r="D268" s="106" t="s">
        <v>58</v>
      </c>
      <c r="E268" s="47" t="s">
        <v>8</v>
      </c>
      <c r="F268" s="96">
        <v>7</v>
      </c>
      <c r="G268" s="94"/>
      <c r="H268" s="48">
        <f>G268*$H$11+G268</f>
        <v>0</v>
      </c>
      <c r="I268" s="49">
        <f t="shared" si="94"/>
        <v>0</v>
      </c>
    </row>
    <row r="269" spans="1:9" ht="30" customHeight="1">
      <c r="A269" s="52" t="s">
        <v>223</v>
      </c>
      <c r="B269" s="45"/>
      <c r="C269" s="45"/>
      <c r="D269" s="104" t="s">
        <v>428</v>
      </c>
      <c r="E269" s="45"/>
      <c r="F269" s="97"/>
      <c r="G269" s="42"/>
      <c r="H269" s="42"/>
      <c r="I269" s="50">
        <f>SUM(I270:I279)</f>
        <v>0</v>
      </c>
    </row>
    <row r="270" spans="1:9" ht="39.75" customHeight="1">
      <c r="A270" s="95" t="s">
        <v>429</v>
      </c>
      <c r="B270" s="70">
        <v>86914</v>
      </c>
      <c r="C270" s="70" t="s">
        <v>172</v>
      </c>
      <c r="D270" s="105" t="s">
        <v>519</v>
      </c>
      <c r="E270" s="70" t="s">
        <v>8</v>
      </c>
      <c r="F270" s="98">
        <v>1</v>
      </c>
      <c r="G270" s="94"/>
      <c r="H270" s="99">
        <f>G270*$H$11+G270</f>
        <v>0</v>
      </c>
      <c r="I270" s="100">
        <f t="shared" si="94"/>
        <v>0</v>
      </c>
    </row>
    <row r="271" spans="1:9" ht="37.5" customHeight="1">
      <c r="A271" s="95" t="s">
        <v>430</v>
      </c>
      <c r="B271" s="70">
        <v>100853</v>
      </c>
      <c r="C271" s="70" t="s">
        <v>172</v>
      </c>
      <c r="D271" s="105" t="s">
        <v>67</v>
      </c>
      <c r="E271" s="70" t="s">
        <v>8</v>
      </c>
      <c r="F271" s="98">
        <v>14</v>
      </c>
      <c r="G271" s="94"/>
      <c r="H271" s="99">
        <f t="shared" ref="H271:H279" si="105">G271*$H$11+G271</f>
        <v>0</v>
      </c>
      <c r="I271" s="100">
        <f t="shared" si="94"/>
        <v>0</v>
      </c>
    </row>
    <row r="272" spans="1:9" ht="37.5" customHeight="1">
      <c r="A272" s="95" t="s">
        <v>431</v>
      </c>
      <c r="B272" s="70">
        <v>86909</v>
      </c>
      <c r="C272" s="70" t="s">
        <v>172</v>
      </c>
      <c r="D272" s="105" t="s">
        <v>520</v>
      </c>
      <c r="E272" s="70" t="s">
        <v>8</v>
      </c>
      <c r="F272" s="98">
        <v>3</v>
      </c>
      <c r="G272" s="94"/>
      <c r="H272" s="99">
        <f t="shared" si="105"/>
        <v>0</v>
      </c>
      <c r="I272" s="100">
        <f t="shared" si="94"/>
        <v>0</v>
      </c>
    </row>
    <row r="273" spans="1:9" ht="37.5" customHeight="1">
      <c r="A273" s="95" t="s">
        <v>432</v>
      </c>
      <c r="B273" s="70">
        <v>86913</v>
      </c>
      <c r="C273" s="70" t="s">
        <v>172</v>
      </c>
      <c r="D273" s="105" t="s">
        <v>588</v>
      </c>
      <c r="E273" s="70" t="s">
        <v>8</v>
      </c>
      <c r="F273" s="98">
        <v>2</v>
      </c>
      <c r="G273" s="94"/>
      <c r="H273" s="99">
        <f t="shared" ref="H273" si="106">G273*$H$11+G273</f>
        <v>0</v>
      </c>
      <c r="I273" s="100">
        <f t="shared" ref="I273" si="107">H273*F273</f>
        <v>0</v>
      </c>
    </row>
    <row r="274" spans="1:9" ht="37.5" customHeight="1">
      <c r="A274" s="95" t="s">
        <v>433</v>
      </c>
      <c r="B274" s="70">
        <v>86887</v>
      </c>
      <c r="C274" s="70" t="s">
        <v>172</v>
      </c>
      <c r="D274" s="105" t="s">
        <v>57</v>
      </c>
      <c r="E274" s="70" t="s">
        <v>8</v>
      </c>
      <c r="F274" s="98">
        <v>27</v>
      </c>
      <c r="G274" s="94"/>
      <c r="H274" s="99">
        <f t="shared" ref="H274" si="108">G274*$H$11+G274</f>
        <v>0</v>
      </c>
      <c r="I274" s="100">
        <f t="shared" ref="I274" si="109">H274*F274</f>
        <v>0</v>
      </c>
    </row>
    <row r="275" spans="1:9" ht="37.5" customHeight="1">
      <c r="A275" s="95" t="s">
        <v>434</v>
      </c>
      <c r="B275" s="70">
        <v>103047</v>
      </c>
      <c r="C275" s="70" t="s">
        <v>172</v>
      </c>
      <c r="D275" s="105" t="s">
        <v>77</v>
      </c>
      <c r="E275" s="70" t="s">
        <v>8</v>
      </c>
      <c r="F275" s="98">
        <v>1</v>
      </c>
      <c r="G275" s="94"/>
      <c r="H275" s="99">
        <f t="shared" ref="H275:H277" si="110">G275*$H$11+G275</f>
        <v>0</v>
      </c>
      <c r="I275" s="100">
        <f t="shared" ref="I275:I277" si="111">H275*F275</f>
        <v>0</v>
      </c>
    </row>
    <row r="276" spans="1:9" ht="37.5" customHeight="1">
      <c r="A276" s="95" t="s">
        <v>435</v>
      </c>
      <c r="B276" s="70">
        <v>94490</v>
      </c>
      <c r="C276" s="70" t="s">
        <v>172</v>
      </c>
      <c r="D276" s="105" t="s">
        <v>74</v>
      </c>
      <c r="E276" s="70" t="s">
        <v>8</v>
      </c>
      <c r="F276" s="98">
        <v>2</v>
      </c>
      <c r="G276" s="94"/>
      <c r="H276" s="99">
        <f t="shared" si="110"/>
        <v>0</v>
      </c>
      <c r="I276" s="100">
        <f t="shared" si="111"/>
        <v>0</v>
      </c>
    </row>
    <row r="277" spans="1:9" ht="37.5" customHeight="1">
      <c r="A277" s="95" t="s">
        <v>436</v>
      </c>
      <c r="B277" s="70">
        <v>94492</v>
      </c>
      <c r="C277" s="70" t="s">
        <v>172</v>
      </c>
      <c r="D277" s="105" t="s">
        <v>75</v>
      </c>
      <c r="E277" s="70" t="s">
        <v>8</v>
      </c>
      <c r="F277" s="98">
        <v>3</v>
      </c>
      <c r="G277" s="94"/>
      <c r="H277" s="99">
        <f t="shared" si="110"/>
        <v>0</v>
      </c>
      <c r="I277" s="100">
        <f t="shared" si="111"/>
        <v>0</v>
      </c>
    </row>
    <row r="278" spans="1:9" ht="33" customHeight="1">
      <c r="A278" s="95" t="s">
        <v>437</v>
      </c>
      <c r="B278" s="70">
        <v>89987</v>
      </c>
      <c r="C278" s="70" t="s">
        <v>172</v>
      </c>
      <c r="D278" s="105" t="s">
        <v>73</v>
      </c>
      <c r="E278" s="70" t="s">
        <v>8</v>
      </c>
      <c r="F278" s="98">
        <v>22</v>
      </c>
      <c r="G278" s="94"/>
      <c r="H278" s="99">
        <f t="shared" si="105"/>
        <v>0</v>
      </c>
      <c r="I278" s="100">
        <f t="shared" si="94"/>
        <v>0</v>
      </c>
    </row>
    <row r="279" spans="1:9" ht="32.25" customHeight="1">
      <c r="A279" s="95" t="s">
        <v>590</v>
      </c>
      <c r="B279" s="70">
        <v>89985</v>
      </c>
      <c r="C279" s="70" t="s">
        <v>172</v>
      </c>
      <c r="D279" s="105" t="s">
        <v>72</v>
      </c>
      <c r="E279" s="70" t="s">
        <v>8</v>
      </c>
      <c r="F279" s="98">
        <v>3</v>
      </c>
      <c r="G279" s="94"/>
      <c r="H279" s="99">
        <f t="shared" si="105"/>
        <v>0</v>
      </c>
      <c r="I279" s="100">
        <f t="shared" si="94"/>
        <v>0</v>
      </c>
    </row>
    <row r="280" spans="1:9" ht="30" customHeight="1">
      <c r="A280" s="52" t="s">
        <v>224</v>
      </c>
      <c r="B280" s="45"/>
      <c r="C280" s="45"/>
      <c r="D280" s="104" t="s">
        <v>438</v>
      </c>
      <c r="E280" s="45"/>
      <c r="F280" s="97"/>
      <c r="G280" s="42"/>
      <c r="H280" s="42"/>
      <c r="I280" s="50">
        <f>SUM(I281:I288)</f>
        <v>0</v>
      </c>
    </row>
    <row r="281" spans="1:9" ht="41.25" customHeight="1">
      <c r="A281" s="46" t="s">
        <v>439</v>
      </c>
      <c r="B281" s="70">
        <v>86936</v>
      </c>
      <c r="C281" s="47" t="s">
        <v>172</v>
      </c>
      <c r="D281" s="105" t="s">
        <v>63</v>
      </c>
      <c r="E281" s="47" t="s">
        <v>8</v>
      </c>
      <c r="F281" s="96">
        <v>4</v>
      </c>
      <c r="G281" s="94"/>
      <c r="H281" s="48">
        <f>G281*$H$11+G281</f>
        <v>0</v>
      </c>
      <c r="I281" s="49">
        <f t="shared" si="94"/>
        <v>0</v>
      </c>
    </row>
    <row r="282" spans="1:9" ht="39" customHeight="1">
      <c r="A282" s="46" t="s">
        <v>440</v>
      </c>
      <c r="B282" s="70">
        <v>86900</v>
      </c>
      <c r="C282" s="47" t="s">
        <v>172</v>
      </c>
      <c r="D282" s="105" t="s">
        <v>59</v>
      </c>
      <c r="E282" s="47" t="s">
        <v>8</v>
      </c>
      <c r="F282" s="96">
        <v>1</v>
      </c>
      <c r="G282" s="94"/>
      <c r="H282" s="48">
        <f t="shared" ref="H282:H288" si="112">G282*$H$11+G282</f>
        <v>0</v>
      </c>
      <c r="I282" s="49">
        <f t="shared" si="94"/>
        <v>0</v>
      </c>
    </row>
    <row r="283" spans="1:9" ht="33.75" customHeight="1">
      <c r="A283" s="95" t="s">
        <v>441</v>
      </c>
      <c r="B283" s="70">
        <v>86881</v>
      </c>
      <c r="C283" s="70" t="s">
        <v>172</v>
      </c>
      <c r="D283" s="105" t="s">
        <v>521</v>
      </c>
      <c r="E283" s="70" t="s">
        <v>8</v>
      </c>
      <c r="F283" s="98">
        <v>13</v>
      </c>
      <c r="G283" s="94"/>
      <c r="H283" s="99">
        <f t="shared" si="112"/>
        <v>0</v>
      </c>
      <c r="I283" s="100">
        <f t="shared" si="94"/>
        <v>0</v>
      </c>
    </row>
    <row r="284" spans="1:9" ht="36" customHeight="1">
      <c r="A284" s="46" t="s">
        <v>442</v>
      </c>
      <c r="B284" s="70">
        <v>100866</v>
      </c>
      <c r="C284" s="47" t="s">
        <v>172</v>
      </c>
      <c r="D284" s="106" t="s">
        <v>69</v>
      </c>
      <c r="E284" s="47" t="s">
        <v>8</v>
      </c>
      <c r="F284" s="96">
        <v>18</v>
      </c>
      <c r="G284" s="94"/>
      <c r="H284" s="48">
        <f t="shared" si="112"/>
        <v>0</v>
      </c>
      <c r="I284" s="49">
        <f t="shared" si="94"/>
        <v>0</v>
      </c>
    </row>
    <row r="285" spans="1:9" ht="36.75" customHeight="1">
      <c r="A285" s="46" t="s">
        <v>443</v>
      </c>
      <c r="B285" s="70">
        <v>100868</v>
      </c>
      <c r="C285" s="47" t="s">
        <v>172</v>
      </c>
      <c r="D285" s="106" t="s">
        <v>70</v>
      </c>
      <c r="E285" s="47" t="s">
        <v>8</v>
      </c>
      <c r="F285" s="96">
        <v>6</v>
      </c>
      <c r="G285" s="94"/>
      <c r="H285" s="48">
        <f t="shared" si="112"/>
        <v>0</v>
      </c>
      <c r="I285" s="49">
        <f t="shared" si="94"/>
        <v>0</v>
      </c>
    </row>
    <row r="286" spans="1:9" ht="39" customHeight="1">
      <c r="A286" s="46" t="s">
        <v>444</v>
      </c>
      <c r="B286" s="70">
        <v>100865</v>
      </c>
      <c r="C286" s="47" t="s">
        <v>172</v>
      </c>
      <c r="D286" s="106" t="s">
        <v>68</v>
      </c>
      <c r="E286" s="47" t="s">
        <v>8</v>
      </c>
      <c r="F286" s="96">
        <v>3</v>
      </c>
      <c r="G286" s="94"/>
      <c r="H286" s="48">
        <f t="shared" si="112"/>
        <v>0</v>
      </c>
      <c r="I286" s="49">
        <f t="shared" si="94"/>
        <v>0</v>
      </c>
    </row>
    <row r="287" spans="1:9" ht="36.75" customHeight="1">
      <c r="A287" s="46" t="s">
        <v>445</v>
      </c>
      <c r="B287" s="70">
        <v>102609</v>
      </c>
      <c r="C287" s="47" t="s">
        <v>172</v>
      </c>
      <c r="D287" s="106" t="s">
        <v>56</v>
      </c>
      <c r="E287" s="47" t="s">
        <v>8</v>
      </c>
      <c r="F287" s="96">
        <v>2</v>
      </c>
      <c r="G287" s="94"/>
      <c r="H287" s="48">
        <f t="shared" si="112"/>
        <v>0</v>
      </c>
      <c r="I287" s="49">
        <f t="shared" si="94"/>
        <v>0</v>
      </c>
    </row>
    <row r="288" spans="1:9" ht="36.75" customHeight="1">
      <c r="A288" s="46" t="s">
        <v>446</v>
      </c>
      <c r="B288" s="70">
        <v>100860</v>
      </c>
      <c r="C288" s="47" t="s">
        <v>172</v>
      </c>
      <c r="D288" s="106" t="s">
        <v>522</v>
      </c>
      <c r="E288" s="47" t="s">
        <v>8</v>
      </c>
      <c r="F288" s="96">
        <v>3</v>
      </c>
      <c r="G288" s="94"/>
      <c r="H288" s="48">
        <f t="shared" si="112"/>
        <v>0</v>
      </c>
      <c r="I288" s="49">
        <f t="shared" si="94"/>
        <v>0</v>
      </c>
    </row>
    <row r="289" spans="1:9" ht="30" customHeight="1">
      <c r="A289" s="52">
        <v>18</v>
      </c>
      <c r="B289" s="45"/>
      <c r="C289" s="45"/>
      <c r="D289" s="104" t="s">
        <v>447</v>
      </c>
      <c r="E289" s="45"/>
      <c r="F289" s="97"/>
      <c r="G289" s="42"/>
      <c r="H289" s="42"/>
      <c r="I289" s="50">
        <f>SUM(I290+I294)</f>
        <v>0</v>
      </c>
    </row>
    <row r="290" spans="1:9" ht="30" customHeight="1">
      <c r="A290" s="52" t="s">
        <v>225</v>
      </c>
      <c r="B290" s="45"/>
      <c r="C290" s="45"/>
      <c r="D290" s="104" t="s">
        <v>448</v>
      </c>
      <c r="E290" s="45"/>
      <c r="F290" s="97"/>
      <c r="G290" s="42"/>
      <c r="H290" s="42"/>
      <c r="I290" s="50">
        <f>SUM(I291:I293)</f>
        <v>0</v>
      </c>
    </row>
    <row r="291" spans="1:9" ht="39.75" customHeight="1">
      <c r="A291" s="95" t="s">
        <v>449</v>
      </c>
      <c r="B291" s="70">
        <v>3803</v>
      </c>
      <c r="C291" s="70" t="s">
        <v>172</v>
      </c>
      <c r="D291" s="105" t="s">
        <v>523</v>
      </c>
      <c r="E291" s="70" t="s">
        <v>8</v>
      </c>
      <c r="F291" s="98">
        <v>44</v>
      </c>
      <c r="G291" s="94"/>
      <c r="H291" s="99">
        <f t="shared" ref="H291:H293" si="113">G291*$H$11+G291</f>
        <v>0</v>
      </c>
      <c r="I291" s="100">
        <f t="shared" si="94"/>
        <v>0</v>
      </c>
    </row>
    <row r="292" spans="1:9" ht="29.25" customHeight="1">
      <c r="A292" s="95" t="s">
        <v>450</v>
      </c>
      <c r="B292" s="70">
        <v>38194</v>
      </c>
      <c r="C292" s="70" t="s">
        <v>172</v>
      </c>
      <c r="D292" s="105" t="s">
        <v>524</v>
      </c>
      <c r="E292" s="70" t="s">
        <v>8</v>
      </c>
      <c r="F292" s="98">
        <v>75</v>
      </c>
      <c r="G292" s="94"/>
      <c r="H292" s="99">
        <f t="shared" si="113"/>
        <v>0</v>
      </c>
      <c r="I292" s="100">
        <f t="shared" si="94"/>
        <v>0</v>
      </c>
    </row>
    <row r="293" spans="1:9" ht="36" customHeight="1">
      <c r="A293" s="95" t="s">
        <v>451</v>
      </c>
      <c r="B293" s="70">
        <v>39390</v>
      </c>
      <c r="C293" s="70" t="s">
        <v>172</v>
      </c>
      <c r="D293" s="105" t="s">
        <v>525</v>
      </c>
      <c r="E293" s="70" t="s">
        <v>8</v>
      </c>
      <c r="F293" s="98">
        <v>4</v>
      </c>
      <c r="G293" s="94"/>
      <c r="H293" s="99">
        <f t="shared" si="113"/>
        <v>0</v>
      </c>
      <c r="I293" s="100">
        <f t="shared" si="94"/>
        <v>0</v>
      </c>
    </row>
    <row r="294" spans="1:9" ht="30" customHeight="1">
      <c r="A294" s="52" t="s">
        <v>452</v>
      </c>
      <c r="B294" s="45"/>
      <c r="C294" s="45"/>
      <c r="D294" s="104" t="s">
        <v>453</v>
      </c>
      <c r="E294" s="45"/>
      <c r="F294" s="97"/>
      <c r="G294" s="42"/>
      <c r="H294" s="42"/>
      <c r="I294" s="50">
        <f>SUM(I295:I298)</f>
        <v>0</v>
      </c>
    </row>
    <row r="295" spans="1:9" ht="39" customHeight="1">
      <c r="A295" s="95" t="s">
        <v>454</v>
      </c>
      <c r="B295" s="70">
        <v>91996</v>
      </c>
      <c r="C295" s="70" t="s">
        <v>172</v>
      </c>
      <c r="D295" s="105" t="s">
        <v>526</v>
      </c>
      <c r="E295" s="70" t="s">
        <v>8</v>
      </c>
      <c r="F295" s="98">
        <v>45</v>
      </c>
      <c r="G295" s="94"/>
      <c r="H295" s="99">
        <f t="shared" ref="H295:H297" si="114">G295*$H$11+G295</f>
        <v>0</v>
      </c>
      <c r="I295" s="100">
        <f t="shared" ref="I295:I297" si="115">H295*F295</f>
        <v>0</v>
      </c>
    </row>
    <row r="296" spans="1:9" ht="39" customHeight="1">
      <c r="A296" s="95" t="s">
        <v>455</v>
      </c>
      <c r="B296" s="70">
        <v>91997</v>
      </c>
      <c r="C296" s="70" t="s">
        <v>172</v>
      </c>
      <c r="D296" s="105" t="s">
        <v>527</v>
      </c>
      <c r="E296" s="70" t="s">
        <v>8</v>
      </c>
      <c r="F296" s="98">
        <v>16</v>
      </c>
      <c r="G296" s="94"/>
      <c r="H296" s="99">
        <f t="shared" si="114"/>
        <v>0</v>
      </c>
      <c r="I296" s="100">
        <f t="shared" si="115"/>
        <v>0</v>
      </c>
    </row>
    <row r="297" spans="1:9" ht="39" customHeight="1">
      <c r="A297" s="95" t="s">
        <v>456</v>
      </c>
      <c r="B297" s="70">
        <v>92000</v>
      </c>
      <c r="C297" s="70" t="s">
        <v>172</v>
      </c>
      <c r="D297" s="105" t="s">
        <v>655</v>
      </c>
      <c r="E297" s="70" t="s">
        <v>8</v>
      </c>
      <c r="F297" s="98">
        <v>17</v>
      </c>
      <c r="G297" s="94"/>
      <c r="H297" s="99">
        <f t="shared" si="114"/>
        <v>0</v>
      </c>
      <c r="I297" s="100">
        <f t="shared" si="115"/>
        <v>0</v>
      </c>
    </row>
    <row r="298" spans="1:9" ht="36" customHeight="1">
      <c r="A298" s="95" t="s">
        <v>457</v>
      </c>
      <c r="B298" s="70">
        <v>91953</v>
      </c>
      <c r="C298" s="70" t="s">
        <v>172</v>
      </c>
      <c r="D298" s="105" t="s">
        <v>528</v>
      </c>
      <c r="E298" s="70" t="s">
        <v>8</v>
      </c>
      <c r="F298" s="98">
        <v>31</v>
      </c>
      <c r="G298" s="94"/>
      <c r="H298" s="99">
        <f t="shared" ref="H298" si="116">G298*$H$11+G298</f>
        <v>0</v>
      </c>
      <c r="I298" s="100">
        <f t="shared" si="94"/>
        <v>0</v>
      </c>
    </row>
    <row r="299" spans="1:9" ht="30" customHeight="1">
      <c r="A299" s="52">
        <v>19</v>
      </c>
      <c r="B299" s="45"/>
      <c r="C299" s="45"/>
      <c r="D299" s="104" t="s">
        <v>220</v>
      </c>
      <c r="E299" s="45"/>
      <c r="F299" s="97"/>
      <c r="G299" s="42"/>
      <c r="H299" s="42"/>
      <c r="I299" s="50">
        <f>SUM(I300+I305)</f>
        <v>0</v>
      </c>
    </row>
    <row r="300" spans="1:9" ht="30" customHeight="1">
      <c r="A300" s="52" t="s">
        <v>226</v>
      </c>
      <c r="B300" s="45"/>
      <c r="C300" s="45"/>
      <c r="D300" s="104" t="s">
        <v>458</v>
      </c>
      <c r="E300" s="45"/>
      <c r="F300" s="97"/>
      <c r="G300" s="42"/>
      <c r="H300" s="42"/>
      <c r="I300" s="50">
        <f>SUM(I301:I304)</f>
        <v>0</v>
      </c>
    </row>
    <row r="301" spans="1:9" ht="35.25" customHeight="1">
      <c r="A301" s="46" t="s">
        <v>459</v>
      </c>
      <c r="B301" s="70">
        <v>88497</v>
      </c>
      <c r="C301" s="47" t="s">
        <v>172</v>
      </c>
      <c r="D301" s="106" t="s">
        <v>529</v>
      </c>
      <c r="E301" s="47" t="s">
        <v>190</v>
      </c>
      <c r="F301" s="96">
        <v>900.9</v>
      </c>
      <c r="G301" s="94"/>
      <c r="H301" s="48">
        <f>G301*$H$11+G301</f>
        <v>0</v>
      </c>
      <c r="I301" s="49">
        <f t="shared" ref="I301:I317" si="117">H301*F301</f>
        <v>0</v>
      </c>
    </row>
    <row r="302" spans="1:9" ht="37.5" customHeight="1">
      <c r="A302" s="46" t="s">
        <v>460</v>
      </c>
      <c r="B302" s="70">
        <v>88496</v>
      </c>
      <c r="C302" s="47" t="s">
        <v>172</v>
      </c>
      <c r="D302" s="106" t="s">
        <v>530</v>
      </c>
      <c r="E302" s="47" t="s">
        <v>190</v>
      </c>
      <c r="F302" s="96">
        <v>314.49</v>
      </c>
      <c r="G302" s="94"/>
      <c r="H302" s="48">
        <f t="shared" ref="H302:H304" si="118">G302*$H$11+G302</f>
        <v>0</v>
      </c>
      <c r="I302" s="49">
        <f t="shared" si="117"/>
        <v>0</v>
      </c>
    </row>
    <row r="303" spans="1:9" ht="36.75" customHeight="1">
      <c r="A303" s="46" t="s">
        <v>461</v>
      </c>
      <c r="B303" s="70">
        <v>88488</v>
      </c>
      <c r="C303" s="47" t="s">
        <v>172</v>
      </c>
      <c r="D303" s="106" t="s">
        <v>531</v>
      </c>
      <c r="E303" s="47" t="s">
        <v>190</v>
      </c>
      <c r="F303" s="96">
        <v>314.49</v>
      </c>
      <c r="G303" s="94"/>
      <c r="H303" s="48">
        <f t="shared" si="118"/>
        <v>0</v>
      </c>
      <c r="I303" s="49">
        <f t="shared" si="117"/>
        <v>0</v>
      </c>
    </row>
    <row r="304" spans="1:9" ht="39" customHeight="1">
      <c r="A304" s="46" t="s">
        <v>462</v>
      </c>
      <c r="B304" s="70">
        <v>88489</v>
      </c>
      <c r="C304" s="47" t="s">
        <v>172</v>
      </c>
      <c r="D304" s="106" t="s">
        <v>532</v>
      </c>
      <c r="E304" s="47" t="s">
        <v>190</v>
      </c>
      <c r="F304" s="96">
        <v>1903.86</v>
      </c>
      <c r="G304" s="94"/>
      <c r="H304" s="48">
        <f t="shared" si="118"/>
        <v>0</v>
      </c>
      <c r="I304" s="49">
        <f t="shared" si="117"/>
        <v>0</v>
      </c>
    </row>
    <row r="305" spans="1:15" ht="30" customHeight="1">
      <c r="A305" s="52" t="s">
        <v>227</v>
      </c>
      <c r="B305" s="45"/>
      <c r="C305" s="45"/>
      <c r="D305" s="104" t="s">
        <v>463</v>
      </c>
      <c r="E305" s="45"/>
      <c r="F305" s="97"/>
      <c r="G305" s="42"/>
      <c r="H305" s="42"/>
      <c r="I305" s="50">
        <f>SUM(I306:I307)</f>
        <v>0</v>
      </c>
    </row>
    <row r="306" spans="1:15" ht="41.25" customHeight="1">
      <c r="A306" s="46" t="s">
        <v>464</v>
      </c>
      <c r="B306" s="70">
        <v>102201</v>
      </c>
      <c r="C306" s="47" t="s">
        <v>172</v>
      </c>
      <c r="D306" s="106" t="s">
        <v>79</v>
      </c>
      <c r="E306" s="47" t="s">
        <v>190</v>
      </c>
      <c r="F306" s="96">
        <v>286.02</v>
      </c>
      <c r="G306" s="94"/>
      <c r="H306" s="48">
        <f>G306*$H$11+G306</f>
        <v>0</v>
      </c>
      <c r="I306" s="49">
        <f t="shared" si="117"/>
        <v>0</v>
      </c>
    </row>
    <row r="307" spans="1:15" ht="34.5" customHeight="1">
      <c r="A307" s="46" t="s">
        <v>465</v>
      </c>
      <c r="B307" s="70">
        <v>102219</v>
      </c>
      <c r="C307" s="47" t="s">
        <v>172</v>
      </c>
      <c r="D307" s="106" t="s">
        <v>80</v>
      </c>
      <c r="E307" s="47" t="s">
        <v>190</v>
      </c>
      <c r="F307" s="96">
        <v>286.02</v>
      </c>
      <c r="G307" s="94"/>
      <c r="H307" s="48">
        <f>G307*$H$11+G307</f>
        <v>0</v>
      </c>
      <c r="I307" s="49">
        <f t="shared" si="117"/>
        <v>0</v>
      </c>
    </row>
    <row r="308" spans="1:15" ht="30" customHeight="1">
      <c r="A308" s="52">
        <v>20</v>
      </c>
      <c r="B308" s="45"/>
      <c r="C308" s="45"/>
      <c r="D308" s="104" t="s">
        <v>466</v>
      </c>
      <c r="E308" s="45"/>
      <c r="F308" s="97"/>
      <c r="G308" s="42"/>
      <c r="H308" s="42"/>
      <c r="I308" s="50">
        <f>SUM(I309+I312)</f>
        <v>0</v>
      </c>
    </row>
    <row r="309" spans="1:15" ht="30" customHeight="1">
      <c r="A309" s="52" t="s">
        <v>228</v>
      </c>
      <c r="B309" s="45"/>
      <c r="C309" s="45"/>
      <c r="D309" s="104" t="s">
        <v>467</v>
      </c>
      <c r="E309" s="45"/>
      <c r="F309" s="97"/>
      <c r="G309" s="42"/>
      <c r="H309" s="42"/>
      <c r="I309" s="50">
        <f>SUM(I310:I311)</f>
        <v>0</v>
      </c>
    </row>
    <row r="310" spans="1:15" ht="36" customHeight="1">
      <c r="A310" s="46" t="s">
        <v>468</v>
      </c>
      <c r="B310" s="70">
        <v>99804</v>
      </c>
      <c r="C310" s="47" t="s">
        <v>172</v>
      </c>
      <c r="D310" s="106" t="s">
        <v>87</v>
      </c>
      <c r="E310" s="47" t="s">
        <v>190</v>
      </c>
      <c r="F310" s="96">
        <v>436.71</v>
      </c>
      <c r="G310" s="94"/>
      <c r="H310" s="48">
        <f>G310*$H$11+G310</f>
        <v>0</v>
      </c>
      <c r="I310" s="49">
        <f t="shared" si="117"/>
        <v>0</v>
      </c>
    </row>
    <row r="311" spans="1:15" ht="39" customHeight="1">
      <c r="A311" s="46" t="s">
        <v>469</v>
      </c>
      <c r="B311" s="70">
        <v>99807</v>
      </c>
      <c r="C311" s="47" t="s">
        <v>172</v>
      </c>
      <c r="D311" s="106" t="s">
        <v>88</v>
      </c>
      <c r="E311" s="47" t="s">
        <v>190</v>
      </c>
      <c r="F311" s="96">
        <v>448.85</v>
      </c>
      <c r="G311" s="94"/>
      <c r="H311" s="48">
        <f>G311*$H$11+G311</f>
        <v>0</v>
      </c>
      <c r="I311" s="49">
        <f t="shared" si="117"/>
        <v>0</v>
      </c>
    </row>
    <row r="312" spans="1:15" ht="30" customHeight="1">
      <c r="A312" s="52" t="s">
        <v>470</v>
      </c>
      <c r="B312" s="45"/>
      <c r="C312" s="45"/>
      <c r="D312" s="104" t="s">
        <v>471</v>
      </c>
      <c r="E312" s="45"/>
      <c r="F312" s="97"/>
      <c r="G312" s="42"/>
      <c r="H312" s="42"/>
      <c r="I312" s="50">
        <f>SUM(I313:I317)</f>
        <v>0</v>
      </c>
    </row>
    <row r="313" spans="1:15" ht="31.5" customHeight="1">
      <c r="A313" s="46" t="s">
        <v>472</v>
      </c>
      <c r="B313" s="70">
        <v>39621</v>
      </c>
      <c r="C313" s="47" t="s">
        <v>172</v>
      </c>
      <c r="D313" s="106" t="s">
        <v>533</v>
      </c>
      <c r="E313" s="47" t="s">
        <v>8</v>
      </c>
      <c r="F313" s="96">
        <v>1</v>
      </c>
      <c r="G313" s="94"/>
      <c r="H313" s="48">
        <f>G313*$H$11+G313</f>
        <v>0</v>
      </c>
      <c r="I313" s="49">
        <f t="shared" si="117"/>
        <v>0</v>
      </c>
    </row>
    <row r="314" spans="1:15" ht="35.25" customHeight="1">
      <c r="A314" s="46" t="s">
        <v>473</v>
      </c>
      <c r="B314" s="70">
        <v>100875</v>
      </c>
      <c r="C314" s="47" t="s">
        <v>172</v>
      </c>
      <c r="D314" s="106" t="s">
        <v>71</v>
      </c>
      <c r="E314" s="47" t="s">
        <v>8</v>
      </c>
      <c r="F314" s="96">
        <v>3</v>
      </c>
      <c r="G314" s="94"/>
      <c r="H314" s="48">
        <f t="shared" ref="H314:H317" si="119">G314*$H$11+G314</f>
        <v>0</v>
      </c>
      <c r="I314" s="49">
        <f t="shared" si="117"/>
        <v>0</v>
      </c>
    </row>
    <row r="315" spans="1:15" ht="39" customHeight="1">
      <c r="A315" s="46" t="s">
        <v>474</v>
      </c>
      <c r="B315" s="70">
        <v>103304</v>
      </c>
      <c r="C315" s="47" t="s">
        <v>172</v>
      </c>
      <c r="D315" s="106" t="s">
        <v>92</v>
      </c>
      <c r="E315" s="47" t="s">
        <v>8</v>
      </c>
      <c r="F315" s="96">
        <v>5</v>
      </c>
      <c r="G315" s="94"/>
      <c r="H315" s="48">
        <f t="shared" si="119"/>
        <v>0</v>
      </c>
      <c r="I315" s="49">
        <f t="shared" si="117"/>
        <v>0</v>
      </c>
    </row>
    <row r="316" spans="1:15" ht="36" customHeight="1">
      <c r="A316" s="95" t="s">
        <v>475</v>
      </c>
      <c r="B316" s="70">
        <v>103946</v>
      </c>
      <c r="C316" s="70" t="s">
        <v>172</v>
      </c>
      <c r="D316" s="105" t="s">
        <v>534</v>
      </c>
      <c r="E316" s="70" t="s">
        <v>190</v>
      </c>
      <c r="F316" s="98">
        <v>356</v>
      </c>
      <c r="G316" s="94"/>
      <c r="H316" s="99">
        <f t="shared" si="119"/>
        <v>0</v>
      </c>
      <c r="I316" s="100">
        <f t="shared" si="117"/>
        <v>0</v>
      </c>
    </row>
    <row r="317" spans="1:15" ht="39" customHeight="1">
      <c r="A317" s="95" t="s">
        <v>476</v>
      </c>
      <c r="B317" s="70">
        <v>98510</v>
      </c>
      <c r="C317" s="70" t="s">
        <v>172</v>
      </c>
      <c r="D317" s="105" t="s">
        <v>535</v>
      </c>
      <c r="E317" s="70" t="s">
        <v>8</v>
      </c>
      <c r="F317" s="98">
        <v>30</v>
      </c>
      <c r="G317" s="94"/>
      <c r="H317" s="99">
        <f t="shared" si="119"/>
        <v>0</v>
      </c>
      <c r="I317" s="100">
        <f t="shared" si="117"/>
        <v>0</v>
      </c>
    </row>
    <row r="318" spans="1:15">
      <c r="A318" s="244"/>
      <c r="B318" s="245"/>
      <c r="C318" s="245"/>
      <c r="D318" s="245"/>
      <c r="E318" s="245"/>
      <c r="F318" s="246"/>
      <c r="G318" s="143" t="s">
        <v>230</v>
      </c>
      <c r="H318" s="251"/>
      <c r="I318" s="252"/>
    </row>
    <row r="319" spans="1:15" s="41" customFormat="1" ht="18.75" thickBot="1">
      <c r="A319" s="247"/>
      <c r="B319" s="248"/>
      <c r="C319" s="248"/>
      <c r="D319" s="248"/>
      <c r="E319" s="248"/>
      <c r="F319" s="249"/>
      <c r="G319" s="51" t="s">
        <v>3</v>
      </c>
      <c r="H319" s="253">
        <f>SUM(I14+I23+I34+I44+I69+I76+I80+I88+I91+I103+I107+I110+I117+I133+I200+I232+I259+I289+I299+I308)</f>
        <v>0</v>
      </c>
      <c r="I319" s="254"/>
      <c r="J319"/>
      <c r="K319"/>
      <c r="L319"/>
      <c r="M319"/>
      <c r="N319"/>
      <c r="O319"/>
    </row>
    <row r="320" spans="1:15" ht="18" customHeight="1"/>
    <row r="322" spans="1:15" ht="15.75">
      <c r="G322" s="92"/>
    </row>
    <row r="323" spans="1:15" ht="15.75">
      <c r="G323" s="91"/>
    </row>
    <row r="324" spans="1:15" ht="15.75">
      <c r="G324" s="91"/>
    </row>
    <row r="325" spans="1:15" ht="15.75">
      <c r="G325" s="93"/>
    </row>
    <row r="326" spans="1:15" ht="15.75">
      <c r="G326" s="93"/>
    </row>
    <row r="327" spans="1:15" ht="15" customHeight="1">
      <c r="E327" s="159"/>
      <c r="F327" s="159"/>
      <c r="G327" s="159"/>
      <c r="H327" s="159"/>
    </row>
    <row r="330" spans="1:15" s="41" customFormat="1">
      <c r="A330"/>
      <c r="B330"/>
      <c r="C330"/>
      <c r="D330" s="101"/>
      <c r="E330"/>
      <c r="F330"/>
      <c r="G330"/>
      <c r="H330"/>
      <c r="I330"/>
      <c r="J330"/>
      <c r="K330"/>
      <c r="L330"/>
      <c r="M330"/>
      <c r="N330"/>
      <c r="O330"/>
    </row>
    <row r="386" customFormat="1" ht="44.25" customHeight="1"/>
    <row r="402" customFormat="1" ht="42.75" customHeight="1"/>
    <row r="404" customFormat="1" ht="74.25" customHeight="1"/>
    <row r="416" customFormat="1" ht="26.25" customHeight="1"/>
    <row r="419" customFormat="1" ht="40.5" customHeight="1"/>
    <row r="438" customFormat="1" ht="26.45" customHeight="1"/>
    <row r="458" customFormat="1" ht="31.5" customHeight="1"/>
    <row r="490" customFormat="1" ht="29.25" customHeight="1"/>
    <row r="499" customFormat="1" ht="66.75" customHeight="1"/>
  </sheetData>
  <mergeCells count="14">
    <mergeCell ref="F12:F13"/>
    <mergeCell ref="G12:I12"/>
    <mergeCell ref="A1:A6"/>
    <mergeCell ref="A318:F319"/>
    <mergeCell ref="A12:A13"/>
    <mergeCell ref="H318:I318"/>
    <mergeCell ref="H319:I319"/>
    <mergeCell ref="C6:D6"/>
    <mergeCell ref="B7:I7"/>
    <mergeCell ref="B9:I9"/>
    <mergeCell ref="B12:B13"/>
    <mergeCell ref="C12:C13"/>
    <mergeCell ref="D12:D13"/>
    <mergeCell ref="E12:E13"/>
  </mergeCells>
  <phoneticPr fontId="17" type="noConversion"/>
  <printOptions horizontalCentered="1"/>
  <pageMargins left="0.31496062992125984" right="0.31496062992125984" top="0.59055118110236227" bottom="0.59055118110236227" header="0.31496062992125984" footer="0.31496062992125984"/>
  <pageSetup paperSize="9" scale="55" orientation="portrait" r:id="rId1"/>
  <ignoredErrors>
    <ignoredError sqref="I36:I37 I40 I19 I95 I72 I97 I101:I102 I120 I129 I137 I54 I145 I140 I267 I269 I249 I151 I229 I204 I221 I213 I210 I294 I312 I85 I305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MEMORIA DE CALCULO</vt:lpstr>
      <vt:lpstr>BDI</vt:lpstr>
      <vt:lpstr>CRONOGRAMA</vt:lpstr>
      <vt:lpstr>ORÇAMENTO </vt:lpstr>
      <vt:lpstr>BDI!Area_de_impressao</vt:lpstr>
      <vt:lpstr>'MEMORIA DE CALCULO'!Titulos_de_impressao</vt:lpstr>
      <vt:lpstr>'ORÇAMENTO '!Titulos_de_impressao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Licitação</cp:lastModifiedBy>
  <cp:lastPrinted>2025-04-28T11:59:38Z</cp:lastPrinted>
  <dcterms:created xsi:type="dcterms:W3CDTF">2022-11-18T11:24:35Z</dcterms:created>
  <dcterms:modified xsi:type="dcterms:W3CDTF">2025-04-28T12:03:16Z</dcterms:modified>
</cp:coreProperties>
</file>