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3250" windowHeight="12450" activeTab="3"/>
  </bookViews>
  <sheets>
    <sheet name="MEMORIA DE CALCULO" sheetId="3" r:id="rId1"/>
    <sheet name="BDI" sheetId="5" r:id="rId2"/>
    <sheet name="CRONOGRAMA" sheetId="4" r:id="rId3"/>
    <sheet name="ORÇAMENTO " sheetId="8" r:id="rId4"/>
  </sheets>
  <definedNames>
    <definedName name="_xlnm._FilterDatabase" localSheetId="0" hidden="1">'MEMORIA DE CALCULO'!$A$1:$G$285</definedName>
    <definedName name="_xlnm.Print_Area" localSheetId="1">BDI!$A$1:$E$35</definedName>
    <definedName name="_xlnm.Print_Area" localSheetId="2">CRONOGRAMA!$A$1:$V$70</definedName>
    <definedName name="_xlnm.Print_Area" localSheetId="0">'MEMORIA DE CALCULO'!$A$1:$G$292</definedName>
    <definedName name="_xlnm.Print_Area" localSheetId="3">'ORÇAMENTO '!$A$1:$I$282</definedName>
    <definedName name="_xlnm.Print_Titles" localSheetId="0">'MEMORIA DE CALCULO'!$1:$13</definedName>
    <definedName name="_xlnm.Print_Titles" localSheetId="3">'ORÇAMENTO '!$1:$13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3" i="8"/>
  <c r="E35" i="3"/>
  <c r="E34"/>
  <c r="E33"/>
  <c r="E32"/>
  <c r="E31"/>
  <c r="E30"/>
  <c r="E27"/>
  <c r="E24"/>
  <c r="E21"/>
  <c r="H16" i="8" l="1"/>
  <c r="I16" s="1"/>
  <c r="H22" l="1"/>
  <c r="I22" s="1"/>
  <c r="H17"/>
  <c r="I17" s="1"/>
  <c r="H18"/>
  <c r="I18" s="1"/>
  <c r="H19"/>
  <c r="I19" s="1"/>
  <c r="H20"/>
  <c r="I20" s="1"/>
  <c r="H21"/>
  <c r="I21" s="1"/>
  <c r="U59" i="4" l="1"/>
  <c r="U57"/>
  <c r="U55"/>
  <c r="U43"/>
  <c r="U39"/>
  <c r="U37"/>
  <c r="U35"/>
  <c r="U31"/>
  <c r="U29"/>
  <c r="U27"/>
  <c r="U19"/>
  <c r="H42" i="8" l="1"/>
  <c r="I42" s="1"/>
  <c r="H43"/>
  <c r="I43" s="1"/>
  <c r="H44"/>
  <c r="I44" s="1"/>
  <c r="H45"/>
  <c r="I45" s="1"/>
  <c r="H46"/>
  <c r="I46" s="1"/>
  <c r="H272" l="1"/>
  <c r="I272" s="1"/>
  <c r="I271" s="1"/>
  <c r="C59" i="4" s="1"/>
  <c r="H263" i="8"/>
  <c r="I263" s="1"/>
  <c r="H264"/>
  <c r="I264" s="1"/>
  <c r="H265"/>
  <c r="I265" s="1"/>
  <c r="H266"/>
  <c r="I266" s="1"/>
  <c r="H267"/>
  <c r="I267" s="1"/>
  <c r="H268"/>
  <c r="I268" s="1"/>
  <c r="H269"/>
  <c r="I269" s="1"/>
  <c r="H270"/>
  <c r="I270" s="1"/>
  <c r="H262"/>
  <c r="I262" s="1"/>
  <c r="H258"/>
  <c r="I258" s="1"/>
  <c r="H259"/>
  <c r="I259" s="1"/>
  <c r="H260"/>
  <c r="I260" s="1"/>
  <c r="H244"/>
  <c r="I244" s="1"/>
  <c r="H245"/>
  <c r="I245" s="1"/>
  <c r="H218"/>
  <c r="I218" s="1"/>
  <c r="H219"/>
  <c r="I219" s="1"/>
  <c r="H220"/>
  <c r="I220" s="1"/>
  <c r="H221"/>
  <c r="I221" s="1"/>
  <c r="H222"/>
  <c r="I222" s="1"/>
  <c r="H200"/>
  <c r="I200" s="1"/>
  <c r="H201"/>
  <c r="I201" s="1"/>
  <c r="H202"/>
  <c r="I202" s="1"/>
  <c r="H203"/>
  <c r="I203" s="1"/>
  <c r="H204"/>
  <c r="I204" s="1"/>
  <c r="H205"/>
  <c r="I205" s="1"/>
  <c r="H206"/>
  <c r="I206" s="1"/>
  <c r="H207"/>
  <c r="I207" s="1"/>
  <c r="H208"/>
  <c r="I208" s="1"/>
  <c r="H209"/>
  <c r="I209" s="1"/>
  <c r="H210"/>
  <c r="I210" s="1"/>
  <c r="H211"/>
  <c r="I211" s="1"/>
  <c r="H212"/>
  <c r="I212" s="1"/>
  <c r="H213"/>
  <c r="I213" s="1"/>
  <c r="H214"/>
  <c r="I214" s="1"/>
  <c r="H191"/>
  <c r="I191" s="1"/>
  <c r="H192"/>
  <c r="I192" s="1"/>
  <c r="H193"/>
  <c r="I193" s="1"/>
  <c r="H194"/>
  <c r="I194" s="1"/>
  <c r="H195"/>
  <c r="I195" s="1"/>
  <c r="H196"/>
  <c r="I196" s="1"/>
  <c r="H197"/>
  <c r="I197" s="1"/>
  <c r="H186"/>
  <c r="I186" s="1"/>
  <c r="H183"/>
  <c r="I183" s="1"/>
  <c r="H182"/>
  <c r="I182" s="1"/>
  <c r="H129"/>
  <c r="I129" s="1"/>
  <c r="H130"/>
  <c r="I130" s="1"/>
  <c r="H131"/>
  <c r="I131" s="1"/>
  <c r="H132"/>
  <c r="I132" s="1"/>
  <c r="H133"/>
  <c r="I133" s="1"/>
  <c r="H134"/>
  <c r="I134" s="1"/>
  <c r="H135"/>
  <c r="I135" s="1"/>
  <c r="H136"/>
  <c r="I136" s="1"/>
  <c r="H137"/>
  <c r="I137" s="1"/>
  <c r="H138"/>
  <c r="I138" s="1"/>
  <c r="H139"/>
  <c r="I139" s="1"/>
  <c r="H140"/>
  <c r="I140" s="1"/>
  <c r="H141"/>
  <c r="I141" s="1"/>
  <c r="H142"/>
  <c r="I142" s="1"/>
  <c r="H143"/>
  <c r="I143" s="1"/>
  <c r="H144"/>
  <c r="I144" s="1"/>
  <c r="H145"/>
  <c r="I145" s="1"/>
  <c r="H146"/>
  <c r="I146" s="1"/>
  <c r="H147"/>
  <c r="I147" s="1"/>
  <c r="H148"/>
  <c r="I148" s="1"/>
  <c r="H149"/>
  <c r="I149" s="1"/>
  <c r="H150"/>
  <c r="I150" s="1"/>
  <c r="H151"/>
  <c r="I151" s="1"/>
  <c r="H152"/>
  <c r="I152" s="1"/>
  <c r="H153"/>
  <c r="I153" s="1"/>
  <c r="H154"/>
  <c r="I154" s="1"/>
  <c r="H155"/>
  <c r="I155" s="1"/>
  <c r="H156"/>
  <c r="I156" s="1"/>
  <c r="H157"/>
  <c r="I157" s="1"/>
  <c r="H158"/>
  <c r="I158" s="1"/>
  <c r="H159"/>
  <c r="I159" s="1"/>
  <c r="H160"/>
  <c r="I160" s="1"/>
  <c r="H161"/>
  <c r="I161" s="1"/>
  <c r="H162"/>
  <c r="I162" s="1"/>
  <c r="H163"/>
  <c r="I163" s="1"/>
  <c r="H164"/>
  <c r="I164" s="1"/>
  <c r="H165"/>
  <c r="I165" s="1"/>
  <c r="H166"/>
  <c r="I166" s="1"/>
  <c r="H167"/>
  <c r="I167" s="1"/>
  <c r="H168"/>
  <c r="I168" s="1"/>
  <c r="H169"/>
  <c r="I169" s="1"/>
  <c r="H170"/>
  <c r="I170" s="1"/>
  <c r="H171"/>
  <c r="I171" s="1"/>
  <c r="H172"/>
  <c r="I172" s="1"/>
  <c r="H173"/>
  <c r="I173" s="1"/>
  <c r="H174"/>
  <c r="I174" s="1"/>
  <c r="I181" l="1"/>
  <c r="T60" i="4"/>
  <c r="S60"/>
  <c r="I261" i="8"/>
  <c r="C57" i="4" s="1"/>
  <c r="H118" i="8"/>
  <c r="I118" s="1"/>
  <c r="H119"/>
  <c r="I119" s="1"/>
  <c r="H120"/>
  <c r="I120" s="1"/>
  <c r="H121"/>
  <c r="I121" s="1"/>
  <c r="H122"/>
  <c r="I122" s="1"/>
  <c r="H123"/>
  <c r="I123" s="1"/>
  <c r="H124"/>
  <c r="I124" s="1"/>
  <c r="H125"/>
  <c r="I125" s="1"/>
  <c r="H126"/>
  <c r="I126" s="1"/>
  <c r="H117"/>
  <c r="I117" s="1"/>
  <c r="H109"/>
  <c r="I109" s="1"/>
  <c r="H110"/>
  <c r="I110" s="1"/>
  <c r="H111"/>
  <c r="I111" s="1"/>
  <c r="H112"/>
  <c r="I112" s="1"/>
  <c r="H113"/>
  <c r="I113" s="1"/>
  <c r="H114"/>
  <c r="I114" s="1"/>
  <c r="H115"/>
  <c r="I115" s="1"/>
  <c r="H98"/>
  <c r="I98" s="1"/>
  <c r="H99"/>
  <c r="I99" s="1"/>
  <c r="H100"/>
  <c r="I100" s="1"/>
  <c r="H101"/>
  <c r="I101" s="1"/>
  <c r="H102"/>
  <c r="I102" s="1"/>
  <c r="H103"/>
  <c r="I103" s="1"/>
  <c r="H104"/>
  <c r="I104" s="1"/>
  <c r="H105"/>
  <c r="I105" s="1"/>
  <c r="H106"/>
  <c r="I106" s="1"/>
  <c r="H90"/>
  <c r="I90" s="1"/>
  <c r="H91"/>
  <c r="I91" s="1"/>
  <c r="H92"/>
  <c r="I92" s="1"/>
  <c r="H93"/>
  <c r="I93" s="1"/>
  <c r="H94"/>
  <c r="I94" s="1"/>
  <c r="H75"/>
  <c r="I75" s="1"/>
  <c r="H76"/>
  <c r="I76" s="1"/>
  <c r="H77"/>
  <c r="I77" s="1"/>
  <c r="H78"/>
  <c r="I78" s="1"/>
  <c r="H79"/>
  <c r="I79" s="1"/>
  <c r="H80"/>
  <c r="I80" s="1"/>
  <c r="H81"/>
  <c r="I81" s="1"/>
  <c r="H82"/>
  <c r="I82" s="1"/>
  <c r="H83"/>
  <c r="I83" s="1"/>
  <c r="H84"/>
  <c r="I84" s="1"/>
  <c r="H108"/>
  <c r="I108" s="1"/>
  <c r="H67"/>
  <c r="I67" s="1"/>
  <c r="H68"/>
  <c r="I68" s="1"/>
  <c r="H49"/>
  <c r="I49" s="1"/>
  <c r="H50"/>
  <c r="I50" s="1"/>
  <c r="H51"/>
  <c r="I51" s="1"/>
  <c r="H52"/>
  <c r="I52" s="1"/>
  <c r="H53"/>
  <c r="I53" s="1"/>
  <c r="H54"/>
  <c r="I54" s="1"/>
  <c r="H55"/>
  <c r="I55" s="1"/>
  <c r="H32"/>
  <c r="I32" s="1"/>
  <c r="H33"/>
  <c r="I33" s="1"/>
  <c r="H34"/>
  <c r="I34" s="1"/>
  <c r="H35"/>
  <c r="I35" s="1"/>
  <c r="H36"/>
  <c r="I36" s="1"/>
  <c r="H37"/>
  <c r="I37" s="1"/>
  <c r="H38"/>
  <c r="I38" s="1"/>
  <c r="I15"/>
  <c r="I14" s="1"/>
  <c r="I107" l="1"/>
  <c r="I116"/>
  <c r="O58" i="4"/>
  <c r="R58"/>
  <c r="T58"/>
  <c r="Q58"/>
  <c r="P58"/>
  <c r="S58"/>
  <c r="U60"/>
  <c r="B8"/>
  <c r="B8" i="5" s="1"/>
  <c r="B7" i="4"/>
  <c r="B7" i="5" s="1"/>
  <c r="A10" i="3"/>
  <c r="B9"/>
  <c r="B8"/>
  <c r="B7"/>
  <c r="U58" i="4" l="1"/>
  <c r="H232" i="8"/>
  <c r="I232" s="1"/>
  <c r="H233"/>
  <c r="I233" s="1"/>
  <c r="H234"/>
  <c r="I234" s="1"/>
  <c r="H236"/>
  <c r="I236" s="1"/>
  <c r="H241" l="1"/>
  <c r="I241" s="1"/>
  <c r="H199" l="1"/>
  <c r="I199" s="1"/>
  <c r="I198" s="1"/>
  <c r="H62"/>
  <c r="I62" s="1"/>
  <c r="H63"/>
  <c r="I63" s="1"/>
  <c r="H61" l="1"/>
  <c r="I61" s="1"/>
  <c r="B9" i="4" l="1"/>
  <c r="B9" i="5" s="1"/>
  <c r="A10" i="4"/>
  <c r="E10"/>
  <c r="U53"/>
  <c r="U51"/>
  <c r="U49"/>
  <c r="U47"/>
  <c r="U45"/>
  <c r="U41"/>
  <c r="U33"/>
  <c r="U25"/>
  <c r="U23"/>
  <c r="U21"/>
  <c r="H22"/>
  <c r="I22"/>
  <c r="J22"/>
  <c r="H20"/>
  <c r="I20"/>
  <c r="J20"/>
  <c r="H18"/>
  <c r="I18"/>
  <c r="J18"/>
  <c r="U17"/>
  <c r="H16"/>
  <c r="I16"/>
  <c r="J16"/>
  <c r="U15"/>
  <c r="H217" i="8" l="1"/>
  <c r="I217" s="1"/>
  <c r="H216"/>
  <c r="I216" s="1"/>
  <c r="H255"/>
  <c r="I255" s="1"/>
  <c r="H256"/>
  <c r="I256" s="1"/>
  <c r="H257"/>
  <c r="I257" s="1"/>
  <c r="H254"/>
  <c r="I254" s="1"/>
  <c r="H252"/>
  <c r="I252" s="1"/>
  <c r="I251" s="1"/>
  <c r="H250"/>
  <c r="I250" s="1"/>
  <c r="H249"/>
  <c r="I249" s="1"/>
  <c r="H247"/>
  <c r="I247" s="1"/>
  <c r="I246" s="1"/>
  <c r="H239"/>
  <c r="I239" s="1"/>
  <c r="H240"/>
  <c r="I240" s="1"/>
  <c r="H242"/>
  <c r="I242" s="1"/>
  <c r="H243"/>
  <c r="I243" s="1"/>
  <c r="H238"/>
  <c r="I238" s="1"/>
  <c r="H230"/>
  <c r="I230" s="1"/>
  <c r="H231"/>
  <c r="I231" s="1"/>
  <c r="H235"/>
  <c r="I235" s="1"/>
  <c r="H227"/>
  <c r="I227" s="1"/>
  <c r="H228"/>
  <c r="I228" s="1"/>
  <c r="H229"/>
  <c r="I229" s="1"/>
  <c r="H226"/>
  <c r="I226" s="1"/>
  <c r="H224"/>
  <c r="I224" s="1"/>
  <c r="I223" s="1"/>
  <c r="H189"/>
  <c r="I189" s="1"/>
  <c r="H190"/>
  <c r="I190" s="1"/>
  <c r="H188"/>
  <c r="I188" s="1"/>
  <c r="H185"/>
  <c r="I185" s="1"/>
  <c r="I184" s="1"/>
  <c r="H180"/>
  <c r="I180" s="1"/>
  <c r="H177"/>
  <c r="I177" s="1"/>
  <c r="H176"/>
  <c r="I176" s="1"/>
  <c r="H128"/>
  <c r="I128" s="1"/>
  <c r="I127" s="1"/>
  <c r="H97"/>
  <c r="I97" s="1"/>
  <c r="H96"/>
  <c r="I96" s="1"/>
  <c r="H88"/>
  <c r="I88" s="1"/>
  <c r="H89"/>
  <c r="I89" s="1"/>
  <c r="H87"/>
  <c r="I87" s="1"/>
  <c r="H74"/>
  <c r="I74" s="1"/>
  <c r="I73"/>
  <c r="H71"/>
  <c r="I71" s="1"/>
  <c r="H70"/>
  <c r="I70" s="1"/>
  <c r="H66"/>
  <c r="I66" s="1"/>
  <c r="I65" s="1"/>
  <c r="H60"/>
  <c r="I60" s="1"/>
  <c r="H59"/>
  <c r="I59" s="1"/>
  <c r="H57"/>
  <c r="I57" s="1"/>
  <c r="I56" s="1"/>
  <c r="H48"/>
  <c r="I48" s="1"/>
  <c r="I47" s="1"/>
  <c r="H41"/>
  <c r="I41" s="1"/>
  <c r="I40" s="1"/>
  <c r="H25"/>
  <c r="I25" s="1"/>
  <c r="H26"/>
  <c r="I26" s="1"/>
  <c r="H27"/>
  <c r="I27" s="1"/>
  <c r="H28"/>
  <c r="I28" s="1"/>
  <c r="H29"/>
  <c r="I29" s="1"/>
  <c r="H30"/>
  <c r="I30" s="1"/>
  <c r="H31"/>
  <c r="I31" s="1"/>
  <c r="H24"/>
  <c r="I24" s="1"/>
  <c r="E34" i="5"/>
  <c r="I69" i="8" l="1"/>
  <c r="I64" s="1"/>
  <c r="I86"/>
  <c r="I72"/>
  <c r="C25" i="4" s="1"/>
  <c r="I175" i="8"/>
  <c r="I179"/>
  <c r="I178" s="1"/>
  <c r="C33" i="4" s="1"/>
  <c r="I58" i="8"/>
  <c r="I237"/>
  <c r="I23"/>
  <c r="I225"/>
  <c r="I253"/>
  <c r="C55" i="4" s="1"/>
  <c r="I95" i="8"/>
  <c r="I248"/>
  <c r="I215"/>
  <c r="I187"/>
  <c r="C29" i="4"/>
  <c r="I39" i="8"/>
  <c r="C35" i="4"/>
  <c r="O36" s="1"/>
  <c r="I85" i="8" l="1"/>
  <c r="H274" s="1"/>
  <c r="T56" i="4"/>
  <c r="S56"/>
  <c r="T30"/>
  <c r="S30"/>
  <c r="R30"/>
  <c r="C23"/>
  <c r="O24" s="1"/>
  <c r="C19"/>
  <c r="Q30"/>
  <c r="C45"/>
  <c r="O26"/>
  <c r="N26"/>
  <c r="P26"/>
  <c r="C17"/>
  <c r="P36"/>
  <c r="R36"/>
  <c r="Q36"/>
  <c r="O34"/>
  <c r="R34"/>
  <c r="Q34"/>
  <c r="P34"/>
  <c r="C53"/>
  <c r="C37"/>
  <c r="N38" s="1"/>
  <c r="C43"/>
  <c r="C31"/>
  <c r="C49"/>
  <c r="C51"/>
  <c r="C21"/>
  <c r="C39"/>
  <c r="C47"/>
  <c r="C27" l="1"/>
  <c r="M28" s="1"/>
  <c r="U34"/>
  <c r="U36"/>
  <c r="C15"/>
  <c r="E16" s="1"/>
  <c r="U26"/>
  <c r="M44"/>
  <c r="P44"/>
  <c r="O44"/>
  <c r="N44"/>
  <c r="N40"/>
  <c r="M40"/>
  <c r="R52"/>
  <c r="T52"/>
  <c r="S52"/>
  <c r="Q32"/>
  <c r="R32"/>
  <c r="R48"/>
  <c r="S48"/>
  <c r="U30"/>
  <c r="U56"/>
  <c r="E20"/>
  <c r="P20"/>
  <c r="M20"/>
  <c r="O20"/>
  <c r="N20"/>
  <c r="L24"/>
  <c r="K24"/>
  <c r="N24"/>
  <c r="M24"/>
  <c r="K20"/>
  <c r="L20"/>
  <c r="F20"/>
  <c r="P40"/>
  <c r="O40"/>
  <c r="Q40"/>
  <c r="Q50"/>
  <c r="R50"/>
  <c r="O22"/>
  <c r="K22"/>
  <c r="N22"/>
  <c r="M22"/>
  <c r="P22"/>
  <c r="L22"/>
  <c r="P32"/>
  <c r="T54"/>
  <c r="S54"/>
  <c r="Q48"/>
  <c r="T48"/>
  <c r="P48"/>
  <c r="N18"/>
  <c r="F18"/>
  <c r="M18"/>
  <c r="P18"/>
  <c r="L18"/>
  <c r="O18"/>
  <c r="K18"/>
  <c r="E18"/>
  <c r="S46"/>
  <c r="R46"/>
  <c r="Q46"/>
  <c r="P46"/>
  <c r="P38"/>
  <c r="O38"/>
  <c r="Q38"/>
  <c r="C41"/>
  <c r="P28" l="1"/>
  <c r="Q28"/>
  <c r="N28"/>
  <c r="O28"/>
  <c r="R16"/>
  <c r="R61" s="1"/>
  <c r="C61"/>
  <c r="D53" s="1"/>
  <c r="K16"/>
  <c r="K61" s="1"/>
  <c r="Q16"/>
  <c r="T16"/>
  <c r="T61" s="1"/>
  <c r="L16"/>
  <c r="L61" s="1"/>
  <c r="U54"/>
  <c r="U32"/>
  <c r="U50"/>
  <c r="F16"/>
  <c r="F61" s="1"/>
  <c r="S16"/>
  <c r="S61" s="1"/>
  <c r="O16"/>
  <c r="P16"/>
  <c r="M16"/>
  <c r="N16"/>
  <c r="U38"/>
  <c r="U52"/>
  <c r="U48"/>
  <c r="U44"/>
  <c r="U46"/>
  <c r="U20"/>
  <c r="U40"/>
  <c r="U24"/>
  <c r="N42"/>
  <c r="Q42"/>
  <c r="M42"/>
  <c r="P42"/>
  <c r="O42"/>
  <c r="U18"/>
  <c r="U28" l="1"/>
  <c r="D31"/>
  <c r="D37"/>
  <c r="D49"/>
  <c r="D35"/>
  <c r="D23"/>
  <c r="D51"/>
  <c r="D47"/>
  <c r="D43"/>
  <c r="D33"/>
  <c r="D45"/>
  <c r="D29"/>
  <c r="D59"/>
  <c r="D57"/>
  <c r="D55"/>
  <c r="D27"/>
  <c r="D25"/>
  <c r="D41"/>
  <c r="D39"/>
  <c r="N61"/>
  <c r="Q61"/>
  <c r="P61"/>
  <c r="O61"/>
  <c r="U42"/>
  <c r="M61"/>
  <c r="U16" l="1"/>
  <c r="E61" l="1"/>
  <c r="U22"/>
  <c r="U61" s="1"/>
  <c r="J61"/>
  <c r="I61"/>
  <c r="H61"/>
  <c r="K63" l="1"/>
  <c r="L63" s="1"/>
  <c r="M63" s="1"/>
  <c r="N63" s="1"/>
  <c r="O63" s="1"/>
  <c r="P63" s="1"/>
  <c r="Q63" s="1"/>
  <c r="R63" s="1"/>
  <c r="S63" s="1"/>
  <c r="T63" s="1"/>
  <c r="F63"/>
  <c r="D21"/>
  <c r="G22" s="1"/>
  <c r="D17"/>
  <c r="G18" s="1"/>
  <c r="D15"/>
  <c r="C63"/>
  <c r="D19"/>
  <c r="G20" s="1"/>
  <c r="E63"/>
  <c r="D61" l="1"/>
  <c r="G16"/>
  <c r="G61" s="1"/>
  <c r="G63" s="1"/>
  <c r="H63" s="1"/>
  <c r="I63" s="1"/>
  <c r="J63" s="1"/>
</calcChain>
</file>

<file path=xl/sharedStrings.xml><?xml version="1.0" encoding="utf-8"?>
<sst xmlns="http://schemas.openxmlformats.org/spreadsheetml/2006/main" count="2322" uniqueCount="616">
  <si>
    <t>ITEM</t>
  </si>
  <si>
    <t>QUANT.</t>
  </si>
  <si>
    <t>VALOR (R$)</t>
  </si>
  <si>
    <t>TOTAL</t>
  </si>
  <si>
    <t xml:space="preserve">OBRA: </t>
  </si>
  <si>
    <t xml:space="preserve">LOCAL: </t>
  </si>
  <si>
    <t xml:space="preserve">DATA: </t>
  </si>
  <si>
    <t>B.D.I</t>
  </si>
  <si>
    <t>UN</t>
  </si>
  <si>
    <t>M</t>
  </si>
  <si>
    <t>KG</t>
  </si>
  <si>
    <t>L</t>
  </si>
  <si>
    <t>TRAMA DE MADEIRA COMPOSTA POR TERÇAS PARA TELHADOS DE ATÉ 2 ÁGUAS PARA TELHA ONDULADA DE FIBROCIMENTO, METÁLICA, PLÁSTICA OU TERMOACÚSTICA, INCLUSO TRANSPORTE VERTICAL. AF_07/2019</t>
  </si>
  <si>
    <t>FABRICAÇÃO E INSTALAÇÃO DE PONTALETES DE MADEIRA NÃO APARELHADA PARA TELHADOS COM ATÉ 2 ÁGUAS E COM TELHA ONDULADA DE FIBROCIMENTO, ALUMÍNIO OU PLÁSTICA EM EDIFÍCIO RESIDENCIAL DE MÚLTIPLOS PAVIMENTOS, INCLUSO TRANSPORTE VERTICAL. AF_07/2019</t>
  </si>
  <si>
    <t>CALHA EM CHAPA DE AÇO GALVANIZADO NÚMERO 24, DESENVOLVIMENTO DE 100 CM, INCLUSO TRANSPORTE VERTICAL. AF_07/2019</t>
  </si>
  <si>
    <t>RUFO EM CHAPA DE AÇO GALVANIZADO NÚMERO 24, CORTE DE 25 CM, INCLUSO TRANSPORTE VERTICAL. AF_07/2019</t>
  </si>
  <si>
    <t>PORTA EM ALUMÍNIO DE ABRIR TIPO VENEZIANA COM GUARNIÇÃO, FIXAÇÃO COM PARAFUSOS - FORNECIMENTO E INSTALAÇÃO. AF_12/2019</t>
  </si>
  <si>
    <t>CONCRETO FCK = 30MPA, TRAÇO 1:2,1:2,5 (EM MASSA SECA DE CIMENTO/ AREIA MÉDIA/ BRITA 1) - PREPARO MECÂNICO COM BETONEIRA 400 L. AF_05/2021</t>
  </si>
  <si>
    <t>DISJUNTOR MONOPOLAR TIPO DIN, CORRENTE NOMINAL DE 16A - FORNECIMENTO E INSTALAÇÃO. AF_10/2020</t>
  </si>
  <si>
    <t>DISJUNTOR BIPOLAR TIPO DIN, CORRENTE NOMINAL DE 16A - FORNECIMENTO E INSTALAÇÃO. AF_10/2020</t>
  </si>
  <si>
    <t>QUADRO DE DISTRIBUIÇÃO DE ENERGIA EM CHAPA DE AÇO GALVANIZADO, DE EMBUTIR, COM BARRAMENTO TRIFÁSICO, PARA 30 DISJUNTORES DIN 225A - FORNECIMENTO E INSTALAÇÃO. AF_10/2020</t>
  </si>
  <si>
    <t>DISJUNTOR TRIPOLAR TIPO NEMA, CORRENTE NOMINAL DE 60 ATÉ 100A - FORNECIMENTO E INSTALAÇÃO. AF_10/2020</t>
  </si>
  <si>
    <t>CUBA DE EMBUTIR RETANGULAR DE AÇO INOXIDÁVEL, 46 X 30 X 12 CM - FORNECIMENTO E INSTALAÇÃO. AF_01/2020</t>
  </si>
  <si>
    <t>BARRA DE APOIO LATERAL ARTICULADA, COM TRAVA, EM ACO INOX POLIDO, FIXADA NA PAREDE - FORNECIMENTO E INSTALAÇÃO. AF_01/2020</t>
  </si>
  <si>
    <t>BARRA DE APOIO RETA, EM ACO INOX POLIDO, COMPRIMENTO 60CM, FIXADA NA PAREDE - FORNECIMENTO E INSTALAÇÃO. AF_01/2020</t>
  </si>
  <si>
    <t>BANCO ARTICULADO, EM ACO INOX, PARA PCD, FIXADO NA PAREDE - FORNECIMENTO E INSTALAÇÃO. AF_01/2020</t>
  </si>
  <si>
    <t>REGISTRO DE PRESSÃO BRUTO, LATÃO, ROSCÁVEL, 3/4", COM ACABAMENTO E CANOPLA CROMADOS - FORNECIMENTO E INSTALAÇÃO. AF_08/2021</t>
  </si>
  <si>
    <t>REGISTRO DE GAVETA BRUTO, LATÃO, ROSCÁVEL, 3/4", COM ACABAMENTO E CANOPLA CROMADOS - FORNECIMENTO E INSTALAÇÃO. AF_08/2021</t>
  </si>
  <si>
    <t>PINTURA TINTA DE ACABAMENTO (PIGMENTADA) ESMALTE SINTÉTICO ACETINADO EM MADEIRA, 2 DEMÃOS. AF_01/2021</t>
  </si>
  <si>
    <t>PEITORIL LINEAR EM GRANITO OU MÁRMORE, L = 15CM, COMPRIMENTO DE ATÉ 2M, ASSENTADO COM ARGAMASSA 1:6 COM ADITIVO. AF_11/2020</t>
  </si>
  <si>
    <t>MEMÓRIA DE CÁLCULO</t>
  </si>
  <si>
    <t>CÓDIGO</t>
  </si>
  <si>
    <t>FONTE</t>
  </si>
  <si>
    <t>DESCRIÇÃO DOS SERVIÇOS</t>
  </si>
  <si>
    <t>ESPECIFICAÇÃO</t>
  </si>
  <si>
    <t xml:space="preserve">CRONOGRAMA FÍSICO - FINANCEIRO </t>
  </si>
  <si>
    <t>DESCRIÇÃO</t>
  </si>
  <si>
    <t>VALOR TOTAL DO ITEM</t>
  </si>
  <si>
    <t>PESO (%)</t>
  </si>
  <si>
    <t>30 DIAS</t>
  </si>
  <si>
    <t>60 DIAS</t>
  </si>
  <si>
    <t>90 DIAS</t>
  </si>
  <si>
    <t>TOTAL GERAL</t>
  </si>
  <si>
    <t>DEMONSTRATIVO   DA   COMPOSIÇÃO   DO   B.D.I</t>
  </si>
  <si>
    <t>1.1</t>
  </si>
  <si>
    <t>2.1</t>
  </si>
  <si>
    <t>3.1</t>
  </si>
  <si>
    <t>4.1</t>
  </si>
  <si>
    <t>5.1</t>
  </si>
  <si>
    <t>UNID.</t>
  </si>
  <si>
    <t>TUBO PVC, SERIE NORMAL, ESGOTO PREDIAL, DN 40 MM, FORNECIDO E INSTALADO EM RAMAL DE DESCARGA OU RAMAL DE ESGOTO SANITÁRIO. AF_08/2022</t>
  </si>
  <si>
    <t>TUBO PVC, SERIE NORMAL, ESGOTO PREDIAL, DN 100 MM, FORNECIDO E INSTALADO EM RAMAL DE DESCARGA OU RAMAL DE ESGOTO SANITÁRIO. AF_08/2022</t>
  </si>
  <si>
    <t>CAIXA SIFONADA, COM GRELHA QUADRADA, PVC, DN 150 X 150 X 50 MM, JUNTA SOLDÁVEL, FORNECIDA E INSTALADA EM RAMAL DE DESCARGA OU EM RAMAL DE ESGOTO SANITÁRIO. AF_08/2022</t>
  </si>
  <si>
    <t>REPÚBLICA FEDERATIVA DO BRASIL</t>
  </si>
  <si>
    <t>ESTADO DO RIO DE JANEIRO</t>
  </si>
  <si>
    <t>4.2</t>
  </si>
  <si>
    <t>120 DIAS</t>
  </si>
  <si>
    <t>150 DIAS</t>
  </si>
  <si>
    <t>180 DIAS</t>
  </si>
  <si>
    <t xml:space="preserve">SECRETARIA MUNICIPAL DE SAÚDE </t>
  </si>
  <si>
    <t>Rua Dez de Maio, nº772, Centro. Itaperuna - RJ, 28300-000</t>
  </si>
  <si>
    <t>SINAPI</t>
  </si>
  <si>
    <t>SERVIÇOS PRELIMINARES</t>
  </si>
  <si>
    <t>3.2</t>
  </si>
  <si>
    <t>3.3</t>
  </si>
  <si>
    <t>10.1</t>
  </si>
  <si>
    <t>7.1</t>
  </si>
  <si>
    <t>7.2</t>
  </si>
  <si>
    <t>COBERTURA</t>
  </si>
  <si>
    <t>11.1</t>
  </si>
  <si>
    <t>11.2</t>
  </si>
  <si>
    <t>8.1</t>
  </si>
  <si>
    <t>6.1</t>
  </si>
  <si>
    <t>6.2</t>
  </si>
  <si>
    <t>6.3</t>
  </si>
  <si>
    <t>6.4</t>
  </si>
  <si>
    <t>12.1</t>
  </si>
  <si>
    <t>12.2</t>
  </si>
  <si>
    <t>m²</t>
  </si>
  <si>
    <t>FORNECIMENTO E INSTALAÇÃO DE PLACA DE OBRA COM CHAPA GALVANIZADA E ESTRUTURA DE MADEIRA. AF_03/2022_PS</t>
  </si>
  <si>
    <t>m³</t>
  </si>
  <si>
    <t>REATERRO MANUAL DE VALAS, COM COMPACTADOR DE SOLOS DE PERCUSSÃO. AF_08/2023</t>
  </si>
  <si>
    <t>3.1.1</t>
  </si>
  <si>
    <t>3.2.1</t>
  </si>
  <si>
    <t>3.3.1</t>
  </si>
  <si>
    <t>5.1.1</t>
  </si>
  <si>
    <t>5.2</t>
  </si>
  <si>
    <t>5.2.1</t>
  </si>
  <si>
    <t>IMPERMEABILIZAÇÃO DE SUPERFÍCIE COM MANTA ASFÁLTICA, UMA CAMADA, INCLUSIVE APLICAÇÃO DE PRIMER ASFÁLTICO, E=4MM. AF_09/2023</t>
  </si>
  <si>
    <t>7.1.1</t>
  </si>
  <si>
    <t>7.1.2</t>
  </si>
  <si>
    <t>7.1.3</t>
  </si>
  <si>
    <t>7.2.1</t>
  </si>
  <si>
    <t>7.2.2</t>
  </si>
  <si>
    <t>CABO DE COBRE FLEXÍVEL ISOLADO, 4 MM², ANTI-CHAMA 450/750 V, PARA CIRCUITOS TERMINAIS - FORNECIMENTO E INSTALAÇÃO. AF_03/2023</t>
  </si>
  <si>
    <t>10.1.1</t>
  </si>
  <si>
    <t>14.4</t>
  </si>
  <si>
    <t>13.1</t>
  </si>
  <si>
    <t>13.2</t>
  </si>
  <si>
    <t>13.3</t>
  </si>
  <si>
    <t>14.1</t>
  </si>
  <si>
    <t>14.2</t>
  </si>
  <si>
    <t>14.3</t>
  </si>
  <si>
    <t>14.5</t>
  </si>
  <si>
    <t>15.1</t>
  </si>
  <si>
    <t>16.1</t>
  </si>
  <si>
    <t>16.3</t>
  </si>
  <si>
    <t>PINTURA</t>
  </si>
  <si>
    <t>17.1</t>
  </si>
  <si>
    <t>17.2</t>
  </si>
  <si>
    <t>17.3</t>
  </si>
  <si>
    <t>17.4</t>
  </si>
  <si>
    <t>18.1</t>
  </si>
  <si>
    <t>19.1</t>
  </si>
  <si>
    <t>19.2</t>
  </si>
  <si>
    <t>20.1</t>
  </si>
  <si>
    <t>SUBTOTAL</t>
  </si>
  <si>
    <t>Código</t>
  </si>
  <si>
    <t>Banco</t>
  </si>
  <si>
    <t>Item</t>
  </si>
  <si>
    <t>LOCAÇÃO</t>
  </si>
  <si>
    <t xml:space="preserve">UNITÁRIO </t>
  </si>
  <si>
    <t>Und</t>
  </si>
  <si>
    <t>Quant</t>
  </si>
  <si>
    <t xml:space="preserve">ÁREA: </t>
  </si>
  <si>
    <t xml:space="preserve">DESCRIÇÃO </t>
  </si>
  <si>
    <t>1.1.1</t>
  </si>
  <si>
    <t>Fórmula (Bonificações e Despesas Indiretas):</t>
  </si>
  <si>
    <t>CÓD</t>
  </si>
  <si>
    <t>GERAL
VALORES PROPOSTOS (%)</t>
  </si>
  <si>
    <t>Administração Central</t>
  </si>
  <si>
    <t>AC</t>
  </si>
  <si>
    <t>Riscos</t>
  </si>
  <si>
    <t>R</t>
  </si>
  <si>
    <t>Seguros e Garantias</t>
  </si>
  <si>
    <t>SG</t>
  </si>
  <si>
    <t>Despesas Financeiras</t>
  </si>
  <si>
    <t>DF</t>
  </si>
  <si>
    <t>Lucro</t>
  </si>
  <si>
    <t>Impostos</t>
  </si>
  <si>
    <t>I</t>
  </si>
  <si>
    <t>PIS</t>
  </si>
  <si>
    <t>COFINS</t>
  </si>
  <si>
    <t>CPRB</t>
  </si>
  <si>
    <t>BDI</t>
  </si>
  <si>
    <t>210 DIAS</t>
  </si>
  <si>
    <t>240 DIAS</t>
  </si>
  <si>
    <t>270 DIAS</t>
  </si>
  <si>
    <t>300 DIAS</t>
  </si>
  <si>
    <t>330 DIAS</t>
  </si>
  <si>
    <t>360 DIAS</t>
  </si>
  <si>
    <t>SERVIÇOS 
PRELIMINARES</t>
  </si>
  <si>
    <t>PREFEITURA MUNICIPAL DE ITAPERUNA</t>
  </si>
  <si>
    <t>1.1.8</t>
  </si>
  <si>
    <t xml:space="preserve">SETOR DE OBRAS E ENGENHARIA </t>
  </si>
  <si>
    <t>PRAZO: 360 DIAS</t>
  </si>
  <si>
    <t>CONFORME PROJETO</t>
  </si>
  <si>
    <t>CONSTRUÇÃO DA CENTRAL DE REGULAÇÃO DE URGÊNCIAS</t>
  </si>
  <si>
    <t>1.1.2</t>
  </si>
  <si>
    <t>1.1.3</t>
  </si>
  <si>
    <t>1.1.4</t>
  </si>
  <si>
    <t>1.1.5</t>
  </si>
  <si>
    <t>1.1.6</t>
  </si>
  <si>
    <t>1.1.7</t>
  </si>
  <si>
    <t>KIT CAVALETE PARA MEDIÇÃO DE ÁGUA - ENTRADA INDIVIDUALIZADA, EM CPVC DN 28 (1"), PARA 1 MEDIDOR - FORNECIMENTO E INSTALAÇÃO (EXCLUSIVE HIDRÔMETRO). AF_11/2016</t>
  </si>
  <si>
    <t>HIDRÔMETRO DN 20 (½), 1,5 M³/H  FORNECIMENTO E INSTALAÇÃO. AF_11/2016</t>
  </si>
  <si>
    <t>ENTRADA DE ENERGIA ELÉTRICA, AÉREA, TRIFÁSICA, COM CAIXA DE EMBUTIR, CABO DE 10 MM2 E DISJUNTOR DIN 50A (NÃO INCLUSO O POSTE DE CONCRETO). AF_07/2020_PS</t>
  </si>
  <si>
    <t>TAPUME COM TELHA METÁLICA. AF_05/2018</t>
  </si>
  <si>
    <t>T</t>
  </si>
  <si>
    <t>FUNDAÇÃO</t>
  </si>
  <si>
    <t>ESTRUTURA</t>
  </si>
  <si>
    <t>PILARES</t>
  </si>
  <si>
    <t>3.1.2</t>
  </si>
  <si>
    <t>3.1.3</t>
  </si>
  <si>
    <t>3.1.4</t>
  </si>
  <si>
    <t>3.1.5</t>
  </si>
  <si>
    <t>3.1.6</t>
  </si>
  <si>
    <t>VIGAS</t>
  </si>
  <si>
    <t>3.2.2</t>
  </si>
  <si>
    <t>3.2.3</t>
  </si>
  <si>
    <t>3.2.4</t>
  </si>
  <si>
    <t>3.2.5</t>
  </si>
  <si>
    <t>3.2.6</t>
  </si>
  <si>
    <t>3.2.7</t>
  </si>
  <si>
    <t>3.2.8</t>
  </si>
  <si>
    <t>EMOP</t>
  </si>
  <si>
    <t>LAJE</t>
  </si>
  <si>
    <t>VEDAÇÕES</t>
  </si>
  <si>
    <t>REVESTIMENTO ARGAMASSADO</t>
  </si>
  <si>
    <t>PAREDE</t>
  </si>
  <si>
    <t>5.1.2</t>
  </si>
  <si>
    <t>5.1.3</t>
  </si>
  <si>
    <t>PISO</t>
  </si>
  <si>
    <t>5.2.2</t>
  </si>
  <si>
    <t>INSTALAÇÕES HSDI</t>
  </si>
  <si>
    <t>HIDRAULICA</t>
  </si>
  <si>
    <t>ORSE</t>
  </si>
  <si>
    <t>7.1.4</t>
  </si>
  <si>
    <t>7.1.5</t>
  </si>
  <si>
    <t>7.1.6</t>
  </si>
  <si>
    <t>7.1.7</t>
  </si>
  <si>
    <t>7.1.8</t>
  </si>
  <si>
    <t>6.5</t>
  </si>
  <si>
    <t>6.6</t>
  </si>
  <si>
    <t>6.7</t>
  </si>
  <si>
    <t>6.8</t>
  </si>
  <si>
    <t>6.9</t>
  </si>
  <si>
    <t>6.10</t>
  </si>
  <si>
    <t>6.11</t>
  </si>
  <si>
    <t>6.12</t>
  </si>
  <si>
    <t>SANITÁRIA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</si>
  <si>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</si>
  <si>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</si>
  <si>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</si>
  <si>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</si>
  <si>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</si>
  <si>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</si>
  <si>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</si>
  <si>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</si>
  <si>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</si>
  <si>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7.3</t>
  </si>
  <si>
    <t>DRENAGEM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</si>
  <si>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</si>
  <si>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</si>
  <si>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</si>
  <si>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</si>
  <si>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</si>
  <si>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</si>
  <si>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</si>
  <si>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</si>
  <si>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7.4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</si>
  <si>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</si>
  <si>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</si>
  <si>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</si>
  <si>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</si>
  <si>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</si>
  <si>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</si>
  <si>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</si>
  <si>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</si>
  <si>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</si>
  <si>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7.4.10</t>
  </si>
  <si>
    <t>INCÊNDIO</t>
  </si>
  <si>
    <t>ELÉTRICA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</si>
  <si>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</si>
  <si>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</si>
  <si>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</si>
  <si>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</si>
  <si>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</si>
  <si>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</si>
  <si>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</si>
  <si>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</si>
  <si>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</si>
  <si>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</si>
  <si>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</si>
  <si>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</si>
  <si>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</si>
  <si>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</si>
  <si>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</si>
  <si>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</si>
  <si>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</si>
  <si>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</si>
  <si>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</si>
  <si>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</si>
  <si>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</si>
  <si>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</si>
  <si>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</si>
  <si>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</si>
  <si>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</si>
  <si>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</si>
  <si>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</si>
  <si>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</si>
  <si>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</si>
  <si>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</si>
  <si>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</si>
  <si>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</si>
  <si>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</si>
  <si>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</si>
  <si>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</si>
  <si>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</si>
  <si>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</si>
  <si>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</si>
  <si>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</si>
  <si>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</si>
  <si>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</si>
  <si>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</si>
  <si>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FORRO</t>
  </si>
  <si>
    <t>REVESTIMENTO PISO E PAREDE ACABAMENTO</t>
  </si>
  <si>
    <t>PAREDE ACABAMENTO CERÂMICO</t>
  </si>
  <si>
    <t>10.2</t>
  </si>
  <si>
    <t>PISO ACABAMENTO</t>
  </si>
  <si>
    <t>10.2.1</t>
  </si>
  <si>
    <t>10.2.3</t>
  </si>
  <si>
    <t>GRANITOS</t>
  </si>
  <si>
    <t>ESQUADRIAS</t>
  </si>
  <si>
    <t>12.3</t>
  </si>
  <si>
    <t>12.4</t>
  </si>
  <si>
    <t>12.5</t>
  </si>
  <si>
    <t>12.7</t>
  </si>
  <si>
    <t>12.8</t>
  </si>
  <si>
    <t>12.9</t>
  </si>
  <si>
    <t>12.10</t>
  </si>
  <si>
    <t>LOUÇAS E METAIS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</si>
  <si>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</si>
  <si>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</si>
  <si>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</si>
  <si>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</si>
  <si>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</si>
  <si>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</si>
  <si>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</si>
  <si>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</si>
  <si>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</si>
  <si>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</si>
  <si>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</si>
  <si>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</si>
  <si>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</si>
  <si>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METAIS E ACESSÓRIOS DE ACESSIBILIDADE</t>
  </si>
  <si>
    <t>14.6</t>
  </si>
  <si>
    <t>14.7</t>
  </si>
  <si>
    <t xml:space="preserve">DIVISÓRIAS </t>
  </si>
  <si>
    <t>ILUMINAÇÃO</t>
  </si>
  <si>
    <t>17.5</t>
  </si>
  <si>
    <t>17.6</t>
  </si>
  <si>
    <t>17.7</t>
  </si>
  <si>
    <t>17.8</t>
  </si>
  <si>
    <t>BRISE</t>
  </si>
  <si>
    <t>SINALIZAÇÃO</t>
  </si>
  <si>
    <t>PAISAGISMO</t>
  </si>
  <si>
    <t>CLIMATIZAÇÃO</t>
  </si>
  <si>
    <t>21.1</t>
  </si>
  <si>
    <t>21.2</t>
  </si>
  <si>
    <t>21.3</t>
  </si>
  <si>
    <t>21.4</t>
  </si>
  <si>
    <t>21.5</t>
  </si>
  <si>
    <t>21.6</t>
  </si>
  <si>
    <t>21.7</t>
  </si>
  <si>
    <t>DADOS E VOZ</t>
  </si>
  <si>
    <t>22.1</t>
  </si>
  <si>
    <t>22.2</t>
  </si>
  <si>
    <t>22.3</t>
  </si>
  <si>
    <t>22.4</t>
  </si>
  <si>
    <t>22.5</t>
  </si>
  <si>
    <t>22.6</t>
  </si>
  <si>
    <t>22.7</t>
  </si>
  <si>
    <t>22.8</t>
  </si>
  <si>
    <t>22.9</t>
  </si>
  <si>
    <t>LIMPEZA</t>
  </si>
  <si>
    <t>23.1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</si>
  <si>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</si>
  <si>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</si>
  <si>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</si>
  <si>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</si>
  <si>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</si>
  <si>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</si>
  <si>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</si>
  <si>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</si>
  <si>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</si>
  <si>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</si>
  <si>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</si>
  <si>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</si>
  <si>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</si>
  <si>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</si>
  <si>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MONTAGEM E DESMONTAGEM DE FÔRMA DE PILARES RETANGULARES E ESTRUTURAS SIMILARES, PÉ-DIREITO SIMPLES, EM CHAPA DE MADEIRA COMPENSADA RESINADA, 6 UTILIZAÇÕES. AF_09/2020</t>
  </si>
  <si>
    <t>ARMAÇÃO DE PILAR OU VIGA DE ESTRUTURA CONVENCIONAL DE CONCRETO ARMADO UTILIZANDO AÇO CA-50 DE 10,0 MM - MONTAGEM. AF_06/2022</t>
  </si>
  <si>
    <t>ARMAÇÃO DE PILAR OU VIGA DE ESTRUTURA CONVENCIONAL DE CONCRETO ARMADO UTILIZANDO AÇO CA-50 DE 12,5 MM - MONTAGEM. AF_06/2022</t>
  </si>
  <si>
    <t>ARMAÇÃO DE PILAR OU VIGA DE ESTRUTURA CONVENCIONAL DE CONCRETO ARMADO UTILIZANDO AÇO CA-60 DE 5,0 MM - MONTAGEM. AF_06/2022</t>
  </si>
  <si>
    <t>ARMAÇÃO DE PILAR OU VIGA DE ESTRUTURA CONVENCIONAL DE CONCRETO ARMADO UTILIZANDO AÇO CA-50 DE 16,0 MM - MONTAGEM. AF_06/2022</t>
  </si>
  <si>
    <t>LOCACAO CONVENCIONAL DE OBRA, UTILIZANDO GABARITO DE TÁBUAS CORRIDAS PONTALETADAS A CADA 2,00M - 2 UTILIZAÇÕES. AF_10/2018</t>
  </si>
  <si>
    <t>ESCAVAÇÃO MANUAL DE VALA COM PROFUNDIDADE MENOR OU IGUAL A 1,30 M. AF_02/2021</t>
  </si>
  <si>
    <t>FABRICAÇÃO, MONTAGEM E DESMONTAGEM DE FÔRMA PARA BLOCO DE COROAMENTO, EM CHAPA DE MADEIRA COMPENSADA RESINADA, E=17 MM, 4 UTILIZAÇÕES. AF_06/2017</t>
  </si>
  <si>
    <t>LASTRO COM MATERIAL GRANULAR (PEDRA BRITADA N.1 E PEDRA BRITADA N.2), APLICADO EM PISOS OU LAJES SOBRE SOLO, ESPESSURA DE *10 CM*. AF_07/2019</t>
  </si>
  <si>
    <t>FABRICAÇÃO, MONTAGEM E DESMONTAGEM DE FÔRMA PARA VIGA BALDRAME, EM MADEIRA SERRADA, E=25 MM, 4 UTILIZAÇÕES. AF_06/2017</t>
  </si>
  <si>
    <t>ARMAÇÃO DE BLOCO, VIGA BALDRAME OU SAPATA UTILIZANDO AÇO CA-50 DE 8 MM - MONTAGEM. AF_06/2017</t>
  </si>
  <si>
    <t>ARMAÇÃO DE BLOCO, VIGA BALDRAME OU SAPATA UTILIZANDO AÇO CA-50 DE 10 MM - MONTAGEM. AF_06/2017</t>
  </si>
  <si>
    <t>ARMAÇÃO DE BLOCO, VIGA BALDRAME E SAPATA UTILIZANDO AÇO CA-60 DE 5 MM - MONTAGEM. AF_06/2017</t>
  </si>
  <si>
    <t>LASTRO DE CONCRETO MAGRO, APLICADO EM PISOS, LAJES SOBRE SOLO OU RADIERS, ESPESSURA DE 5 CM. AF_07/2016</t>
  </si>
  <si>
    <t>CONCRETAGEM DE BLOCOS DE COROAMENTO E VIGAS BALDRAMES, FCK 30 MPA, COM USO DE BOMBA  LANÇAMENTO, ADENSAMENTO E ACABAMENTO. AF_06/2017</t>
  </si>
  <si>
    <t>ESPALHAMENTO DE MATERIAL COM TRATOR DE ESTEIRAS. AF_11/2019</t>
  </si>
  <si>
    <t>IMPERMEABILIZAÇÃO DE SUPERFÍCIE COM EMULSÃO ASFÁLTICA, 2 DEMÃOS. AF_09/2023</t>
  </si>
  <si>
    <t>ARMAÇÃO DE PILAR OU VIGA DE ESTRUTURA CONVENCIONAL DE CONCRETO ARMADO UTILIZANDO AÇO CA-50 DE 6,3 MM - MONTAGEM. AF_06/2022</t>
  </si>
  <si>
    <t>ARMAÇÃO DE PILAR OU VIGA DE ESTRUTURA CONVENCIONAL DE CONCRETO ARMADO UTILIZANDO AÇO CA-50 DE 8,0 MM - MONTAGEM. AF_06/2022</t>
  </si>
  <si>
    <t>MONTAGEM E DESMONTAGEM DE FÔRMA DE VIGA, ESCORAMENTO METÁLICO, PÉ-DIREITO SIMPLES, EM CHAPA DE MADEIRA RESINADA, 6 UTILIZAÇÕES. AF_09/2020</t>
  </si>
  <si>
    <t>4.3</t>
  </si>
  <si>
    <t>4.4</t>
  </si>
  <si>
    <t>4.5</t>
  </si>
  <si>
    <t>ALVENARIA DE VEDAÇÃO DE BLOCOS VAZADOS DE CONCRETO APARENTE DE 14X19X39 CM (ESPESSURA 14 CM) E ARGAMASSA DE ASSENTAMENTO COM PREPARO EM BETONEIRA. AF_12/2021</t>
  </si>
  <si>
    <t>PAREDE COM SISTEMA EM CHAPAS DE GESSO PARA DRYWALL, USO INTERNO, COM DUAS FACES DUPLAS E ESTRUTURA METÁLICA COM GUIAS DUPLAS PARA PAREDES COM ÁREA LÍQUIDA MAIOR OU IGUAL A 6 M2, COM VÃOS. AF_07/2023_PS</t>
  </si>
  <si>
    <t>ALVENARIA DE VEDAÇÃO COM ELEMENTO VAZADO DE CONCRETO (COBOGÓ) DE 7X50X50CM E ARGAMASSA DE ASSENTAMENTO COM PREPARO EM BETONEIRA. AF_05/2020</t>
  </si>
  <si>
    <t>VERGA MOLDADA IN LOCO COM UTILIZAÇÃO DE BLOCOS CANALETA PARA JANELAS COM MAIS DE 1,5 M DE VÃO. AF_03/2016</t>
  </si>
  <si>
    <t>CONTRAVERGA MOLDADA IN LOCO COM UTILIZAÇÃO DE BLOCOS CANALETA PARA VÃOS DE MAIS DE 1,5 M DE COMPRIMENTO. AF_03/2016</t>
  </si>
  <si>
    <t>MASSA ÚNICA, PARA RECEBIMENTO DE PINTURA, EM ARGAMASSA TRAÇO 1:2:8, PREPARO MANUAL, APLICADA MANUALMENTE EM FACES INTERNAS DE PAREDES, ESPESSURA DE 20MM, COM EXECUÇÃO DE TALISCAS. AF_06/2014</t>
  </si>
  <si>
    <t>EMBOÇO OU MASSA ÚNICA EM ARGAMASSA TRAÇO 1:2:8, PREPARO MANUAL, APLICADA MANUALMENTE EM SUPERFÍCIES EXTERNAS DA SACADA, ESPESSURA DE 25 MM, SEM USO DE TELA METÁLICA DE REFORÇO CONTRA FISSURAÇÃO. AF_08/2022</t>
  </si>
  <si>
    <t>CHAPISCO APLICADO EM ALVENARIA (COM PRESENÇA DE VÃOS) E ESTRUTURAS DE CONCRETO DE FACHADA, COM COLHER DE PEDREIRO. ARGAMASSA TRAÇO 1:3 COM PREPARO EM BETONEIRA 400L. AF_10/2022</t>
  </si>
  <si>
    <t>EXECUÇÃO DE PASSEIO (CALÇADA) OU PISO DE CONCRETO COM CONCRETO MOLDADO IN LOCO, USINADO, ACABAMENTO CONVENCIONAL, ESPESSURA 8 CM, ARMADO. AF_08/2022</t>
  </si>
  <si>
    <t>TELHAMENTO COM TELHA ONDULADA DE FIBROCIMENTO E = 6 MM, COM RECOBRIMENTO LATERAL DE 1/4 DE ONDA PARA TELHADO COM INCLINAÇÃO MAIOR QUE 10°, COM ATÉ 2 ÁGUAS, INCLUSO IÇAMENTO. AF_07/2019</t>
  </si>
  <si>
    <t>TELHAMENTO COM TELHA METÁLICA TERMOACÚSTICA E = 30 MM, COM ATÉ 2 ÁGUAS, INCLUSO IÇAMENTO. AF_07/2019</t>
  </si>
  <si>
    <t>CUMEEIRA DE GALVALUME,COM ESPESSURA APROXIMADA DE 0,5MM,0,30M DE ABA PARA CADA LADO,PARA TELHAS TRAPEZOIDAIS.FORNECIMENTO E COLOCACAO</t>
  </si>
  <si>
    <t>CUMEEIRA PARA TELHA DE FIBROCIMENTO ESTRUTURAL E = 6 MM, INCLUSO ACESSÓRIOS DE FIXAÇÃO E IÇAMENTO. AF_07/2019</t>
  </si>
  <si>
    <t>RUFO EM FIBROCIMENTO PARA TELHA ONDULADA E = 6 MM, ABA DE 26 CM, INCLUSO TRANSPORTE VERTICAL, EXCETO CONTRARRUFO. AF_07/2019</t>
  </si>
  <si>
    <t>CONTRAPISO EM ARGAMASSA PRONTA, PREPARO MANUAL, APLICADO EM ÁREAS MOLHADAS SOBRE IMPERMEABILIZAÇÃO, ACABAMENTO NÃO REFORÇADO, ESPESSURA 3CM. AF_07/2021</t>
  </si>
  <si>
    <t>TUBO, PVC, SOLDÁVEL, DN 25MM, INSTALADO EM RAMAL DE DISTRIBUIÇÃO DE ÁGUA - FORNECIMENTO E INSTALAÇÃO. AF_06/2022</t>
  </si>
  <si>
    <t>TUBO, PVC, SOLDÁVEL, DN 32MM, INSTALADO EM RAMAL DE DISTRIBUIÇÃO DE ÁGUA - FORNECIMENTO E INSTALAÇÃO. AF_06/2022</t>
  </si>
  <si>
    <t>TUBO, PVC, SOLDÁVEL, DN 40MM, INSTALADO EM PRUMADA DE ÁGUA - FORNECIMENTO E INSTALAÇÃO. AF_06/2022</t>
  </si>
  <si>
    <t>TUBO, PVC, SOLDÁVEL, DN 50MM, INSTALADO EM PRUMADA DE ÁGUA - FORNECIMENTO E INSTALAÇÃO. AF_06/2022</t>
  </si>
  <si>
    <t>REGISTRO DE GAVETA BRUTO, LATÃO, ROSCÁVEL, 2" - FORNECIMENTO E INSTALAÇÃO. AF_08/2021</t>
  </si>
  <si>
    <t>Reservatório metálico em chapa de aço carbono ASTM A-36/tipo Tubular (diam. 1,47m h= 7,60m ), Cap.12.000L c/ pint. int. proteção epóxi poliamida 150 a 180 micras e ext. esmalt. sinté. anti-corros. alta quali.130 a 180 micras- Fornecimento e instalado</t>
  </si>
  <si>
    <t>TUBO PVC, SERIE NORMAL, ESGOTO PREDIAL, DN 75 MM, FORNECIDO E INSTALADO EM PRUMADA DE ESGOTO SANITÁRIO OU VENTILAÇÃO. AF_08/2022</t>
  </si>
  <si>
    <t>TUBO PVC, SERIE NORMAL, ESGOTO PREDIAL, DN 50 MM, FORNECIDO E INSTALADO EM PRUMADA DE ESGOTO SANITÁRIO OU VENTILAÇÃO. AF_08/2022</t>
  </si>
  <si>
    <t>RALO SECO DE FERRO FUNDIDO COM SAIDA VERTICAL,COMPOSTO DE ENTRADA SUPERIOR DN=100MM E SAIDA VERTICAL DN=50MM,CONFORME ABNT NBR 15579,REVESTIDO INTERNA E EXTERNAMENTE COM EPOXI NA COR VERMELHA,APLICADO PELO SISTEMA ELETROSTATICO.FORNECIMENTOE ASSENTAMENTO</t>
  </si>
  <si>
    <t>CAIXA SIFONADA, PVC, DN 150 X 185 X 75 MM, FORNECIDA E INSTALADA EM RAMAIS DE ENCAMINHAMENTO DE ÁGUA PLUVIAL. AF_06/2022</t>
  </si>
  <si>
    <t>CAIXA DE GORDURA PEQUENA (CAPACIDADE: 19 L), CIRCULAR, EM PVC, DIÂMETRO INTERNO= 0,3 M. AF_12/2020</t>
  </si>
  <si>
    <t>RALO SECO CÔNICO, PVC, DN 100 X 40 MM, JUNTA SOLDÁVEL, FORNECIDO E INSTALADO EM RAMAL DE DESCARGA OU EM RAMAL DE ESGOTO SANITÁRIO. AF_08/2022</t>
  </si>
  <si>
    <t>CAIXA ENTERRADA HIDRÁULICA RETANGULAR, EM ALVENARIA COM BLOCOS DE CONCRETO, DIMENSÕES INTERNAS: 0,6X0,6X0,6 M PARA REDE DE ESGOTO. AF_12/2020</t>
  </si>
  <si>
    <t>FOSSA SEPTICA,DE CAMARA UNICA,TIPO CILINDRICA,DE CONCRETO PRE-MOLDADO,MEDINDO 2500X2000MM.FORNECIMENTO E COLOCACAO</t>
  </si>
  <si>
    <t>TUBO PVC, SÉRIE R, ÁGUA PLUVIAL, DN 100 MM, FORNECIDO E INSTALADO EM CONDUTORES VERTICAIS DE ÁGUAS PLUVIAIS. AF_06/2022</t>
  </si>
  <si>
    <t>TUBO PVC, SÉRIE R, ÁGUA PLUVIAL, DN 150 MM, FORNECIDO E INSTALADO EM CONDUTORES VERTICAIS DE ÁGUAS PLUVIAIS. AF_06/2022</t>
  </si>
  <si>
    <t>TUBO DE PVC PARA REDE COLETORA DE ESGOTO DE PAREDE MACIÇA, DN 200 MM, JUNTA ELÁSTICA - FORNECIMENTO E ASSENTAMENTO. AF_01/2021</t>
  </si>
  <si>
    <t>TUBO DE PVC PARA REDE COLETORA DE ESGOTO DE PAREDE MACIÇA, DN 250 MM, JUNTA ELÁSTICA - FORNECIMENTO E ASSENTAMENTO. AF_01/2021</t>
  </si>
  <si>
    <t>RALO DE COBERTURA SEMI-ESFERICO(TIPO ABACAXI),COM 4".FORNECIMENTO E COLOCACAO</t>
  </si>
  <si>
    <t>SUMIDOURO CIRCULAR, EM CONCRETO PRÉ-MOLDADO, DIÂMETRO INTERNO = 2,38 M, ALTURA INTERNA = 2,50 M, ÁREA DE INFILTRAÇÃO: 21,3 M² (PARA 8 CONTRIBUINTES). AF_12/2020_PA</t>
  </si>
  <si>
    <t>CAIXA ENTERRADA HIDRÁULICA RETANGULAR EM ALVENARIA COM TIJOLOS CERÂMICOS MACIÇOS, DIMENSÕES INTERNAS: 0,6X0,6X0,6 M PARA REDE DE DRENAGEM. AF_12/2020</t>
  </si>
  <si>
    <t>BOMBA CENTRÍFUGA, TRIFÁSICA, 1 CV OU 0,99 HP, HM 14 A 40 M, Q 0,6 A 8,4 M3/H - FORNECIMENTO E INSTALAÇÃO. AF_12/2020</t>
  </si>
  <si>
    <t>15.003.0550-A</t>
  </si>
  <si>
    <t>15.003.0552-A</t>
  </si>
  <si>
    <t>TUBO DE AÇO GALVANIZADO COM COSTURA, CLASSE MÉDIA, DN 25 (1"), CONEXÃO ROSQUEADA, INSTALADO EM REDE DE ALIMENTAÇÃO PARA HIDRANTE - FORNECIMENTO E INSTALAÇÃO. AF_10/2020</t>
  </si>
  <si>
    <t>TUBO DE FERRO GALVANIZADO COM DIAMETRO DE 2.1/2",COM COSTURA,PARA INSTALACOES DIVERSAS ENTERRADAS,INCLUSIVE CONEXOES,EMENDAS E PROTECAO ANTICORROSIVA.FORNECIMENTO E COLOCACAO</t>
  </si>
  <si>
    <t>TUBO DE FERRO GALVANIZADO COM DIAMETRO DE 3",COM COSTURA,PARA INSTALACOES DIVERSAS ENTERRADAS,INCLUSIVE CONEXOES,EMENDASE PROTECAO ANTICORROSIVA.FORNECIMENTO E COLOCACAO</t>
  </si>
  <si>
    <t>HIDRANTE DE COLUNA COMPLETO,PARA LINHA DE 100MM,INCLUSIVE PECAS COMPLEMENTARES ATE O INICIO DA TUBULACAO HORIZONTAL E FORNECIMENTO DO MATERIAL PARA REJUNTAMENTO.FORNECIMENTO E ASSENTAMENTO</t>
  </si>
  <si>
    <t>ABRIGO PARA HIDRANTE, 90X60X17CM, COM REGISTRO GLOBO ANGULAR 45 GRAUS 2 1/2", ADAPTADOR STORZ 2 1/2", MANGUEIRA DE INCÊNDIO 20M, REDUÇÃO 2 1/2" X 1 1/2" E ESGUICHO EM LATÃO 1 1/2" - FORNECIMENTO E INSTALAÇÃO. AF_10/2020</t>
  </si>
  <si>
    <t>EXTINTOR DE INCÊNDIO PORTÁTIL COM CARGA DE CO2 DE 6 KG, CLASSE BC - FORNECIMENTO E INSTALAÇÃO. AF_10/2020_PE</t>
  </si>
  <si>
    <t>EXTINTOR DE INCÊNDIO PORTÁTIL COM CARGA DE PQS DE 4 KG, CLASSE BC - FORNECIMENTO E INSTALAÇÃO. AF_10/2020_PE</t>
  </si>
  <si>
    <t>EXTINTOR DE INCÊNDIO PORTÁTIL COM CARGA DE ÁGUA PRESSURIZADA DE 10 L, CLASSE A - FORNECIMENTO E INSTALAÇÃO. AF_10/2020_PE</t>
  </si>
  <si>
    <t>ELETRODUTO DE FERRO GALVANIZADO,TIPO MEDIO,DIAMETRO DE 3/4",INCLUSIVE CONEXOES E EMENDAS,EXCLUSIVE ABERTURA E FECHAMENTODE RASGO.FORNECIMENTO E ASSENTAMENTO</t>
  </si>
  <si>
    <t>ELETRODUTO DE FERRO GALVANIZADO,TIPO MEDIO,DIAMETRO DE 1",INCLUSIVE CONEXOES E EMENDAS,EXCLUSIVE ABERTURA E FECHAMENTO DE RASGO.FORNECIMENTO E ASSENTAMENTO</t>
  </si>
  <si>
    <t>ELETRODUTO FLEXÍVEL LISO, PEAD, DN 32 MM (1"), PARA CIRCUITOS TERMINAIS, INSTALADO EM PAREDE - FORNECIMENTO E INSTALAÇÃO. AF_03/2023</t>
  </si>
  <si>
    <t>CANALETA PERFURADA ALTA(PERFILADOS),MEDINDO(38X38X6000)MM PRE-GALVANIZADA,INCLUSIVE SUPORTE E CONEXOES.FORNECIMENTO E COLOCACAO</t>
  </si>
  <si>
    <t>ELETROCALHA PERFURADA,COM TAMPA,TIPO "U",400X100MM,TRATAMENTO SUPERFICIAL PRE-ZINCADO A QUENTE,INCLUSIVE CONEXOES,ACESSORIOS E FIXACAO SUPERIOR.FORNECIMENTO E COLOCACAO</t>
  </si>
  <si>
    <t>CURVA DE INVERSAO,90º,PARA ELETROCALHA PERFURADA OU LISA,400X100MM.FORNECIMENTO E COLOCACAO</t>
  </si>
  <si>
    <t>TIL (TUBO DE INSPEÇÃO E LIMPEZA) CONDOMINIAL PARA ESGOTO, EM PVC, DN 100 X 100 MM. AF_12/2020</t>
  </si>
  <si>
    <t xml:space="preserve">CAIXA DE PASSAGEM METALICA, DE SOBREPOR, COM TAMPA APARAFUSADA, DIMENSOES 15 X 15 X *10* CM      </t>
  </si>
  <si>
    <t>CONDULETE DE ALUMÍNIO, TIPO X, PARA ELETRODUTO DE AÇO GALVANIZADO DN 25 MM (1''), APARENTE - FORNECIMENTO E INSTALAÇÃO. AF_10/2022</t>
  </si>
  <si>
    <t>CABO DE COBRE FLEXÍVEL ISOLADO, 6 MM², ANTI-CHAMA 450/750 V, PARA CIRCUITOS TERMINAIS - FORNECIMENTO E INSTALAÇÃO. AF_03/2023</t>
  </si>
  <si>
    <t>INTERRUPTOR PARALELO (1 MÓDULO) COM 1 TOMADA DE EMBUTIR 2P+T 10 A, INCLUINDO SUPORTE E PLACA - FORNECIMENTO E INSTALAÇÃO. AF_03/2023</t>
  </si>
  <si>
    <t>CABO DE COBRE FLEXÍVEL ISOLADO, 2,5 MM², ANTI-CHAMA 0,6/1,0 KV, PARA CIRCUITOS TERMINAIS - FORNECIMENTO E INSTALAÇÃO. AF_03/2023</t>
  </si>
  <si>
    <t>INTERRUPTOR BIPOLAR (1 MÓDULO), 10A/250V, INCLUINDO SUPORTE E PLACA - FORNECIMENTO E INSTALAÇÃO. AF_03/2023</t>
  </si>
  <si>
    <t>ELETROCALHA PERFURADA,COM TAMPA,TIPO "U",300X100MM,TRATAMENTO SUPERFICIAL PRE-ZINCADO A QUENTE,INCLUSIVE CONEXOES,ACESSORIOS E FIXACAO SUPERIOR.FORNECIMENTO E COLOCACAO</t>
  </si>
  <si>
    <t>CABO DE COBRE FLEXÍVEL ISOLADO, 10 MM², 0,6/1,0 KV, PARA REDE AÉREA DE DISTRIBUIÇÃO DE ENERGIA ELÉTRICA DE BAIXA TENSÃO - FORNECIMENTO E INSTALAÇÃO. AF_07/2020</t>
  </si>
  <si>
    <t>CABO DE COBRE FLEXÍVEL ISOLADO, 16 MM², 0,6/1,0 KV, PARA REDE AÉREA DE DISTRIBUIÇÃO DE ENERGIA ELÉTRICA DE BAIXA TENSÃO - FORNECIMENTO E INSTALAÇÃO. AF_07/2020</t>
  </si>
  <si>
    <t>CABO DE COBRE FLEXÍVEL ISOLADO, 25 MM², 0,6/1,0 KV, PARA REDE AÉREA DE DISTRIBUIÇÃO DE ENERGIA ELÉTRICA DE BAIXA TENSÃO - FORNECIMENTO E INSTALAÇÃO. AF_07/2020</t>
  </si>
  <si>
    <t>CABO DE COBRE FLEXÍVEL ISOLADO, 35 MM², 0,6/1,0 KV, PARA REDE AÉREA DE DISTRIBUIÇÃO DE ENERGIA ELÉTRICA DE BAIXA TENSÃO - FORNECIMENTO E INSTALAÇÃO. AF_07/2020</t>
  </si>
  <si>
    <t>CABO DE COBRE FLEXÍVEL ISOLADO, 120 MM², 0,6/1,0 KV, PARA REDE AÉREA DE DISTRIBUIÇÃO DE ENERGIA ELÉTRICA DE BAIXA TENSÃO - FORNECIMENTO E INSTALAÇÃO. AF_07/2020</t>
  </si>
  <si>
    <t>CABO DE COBRE FLEXÍVEL ISOLADO, 70 MM², 0,6/1,0 KV, PARA REDE AÉREA DE DISTRIBUIÇÃO DE ENERGIA ELÉTRICA DE BAIXA TENSÃO - FORNECIMENTO E INSTALAÇÃO. AF_07/2020</t>
  </si>
  <si>
    <t>QUADRO DE DISTRIBUIÇÃO DE ENERGIA EM CHAPA DE AÇO GALVANIZADO, DE EMBUTIR, COM BARRAMENTO TRIFÁSICO, PARA 30 DISJUNTORES DIN 150A - FORNECIMENTO E INSTALAÇÃO. AF_10/2020</t>
  </si>
  <si>
    <t>DISJUNTOR TERMOMAGNÉTICO TRIPOLAR , CORRENTE NOMINAL DE 400A - FORNECIMENTO E INSTALAÇÃO. AF_10/2020</t>
  </si>
  <si>
    <t>DISJUNTOR TRIPOLAR TIPO DIN, CORRENTE NOMINAL DE 16A - FORNECIMENTO E INSTALAÇÃO. AF_10/2020</t>
  </si>
  <si>
    <t>DISJUNTOR TRIPOLAR TIPO DIN, CORRENTE NOMINAL DE 32A - FORNECIMENTO E INSTALAÇÃO. AF_10/2020</t>
  </si>
  <si>
    <t>DISJUNTOR BIPOLAR TIPO DIN, CORRENTE NOMINAL DE 32A - FORNECIMENTO E INSTALAÇÃO. AF_10/2020</t>
  </si>
  <si>
    <t>Dispositivo DR tetrapolar 100 A, tipo AC, 30MA</t>
  </si>
  <si>
    <t>Dispositivo de proteção contra surto de tensão DPS 40/20kA - 175v Classe II</t>
  </si>
  <si>
    <t>Dispositivo de proteção contra surto de tensão DPS 20kA - 175v</t>
  </si>
  <si>
    <t>15.018.0145-A</t>
  </si>
  <si>
    <t>Disjuntor termomagnético tripolar 40 A com caixa moldada 10 kA</t>
  </si>
  <si>
    <t>Disjuntor termomagnetico tripolar 125 A, padrão DIN (Europeu - linha branca), 10KA</t>
  </si>
  <si>
    <t>DISJUNTOR TERMOMAGNÉTICO TRIPOLAR , CORRENTE NOMINAL DE 250A - FORNECIMENTO E INSTALAÇÃO. AF_10/2020</t>
  </si>
  <si>
    <t>DISJUNTOR TRIPOLAR TIPO NEMA, CORRENTE NOMINAL DE 10 ATÉ 50A - FORNECIMENTO E INSTALAÇÃO. AF_10/2020</t>
  </si>
  <si>
    <t>Caixa de passagem para eletricidade em aluminio, dim: 50 x 50 x 15 cm</t>
  </si>
  <si>
    <t>15.007.0359-A</t>
  </si>
  <si>
    <t>TE HORIZONTAL,90º,PARA ELETROCALHA PERFURADA OU LISA,300X100MM.FORNECIMENTO E COLOCACAO</t>
  </si>
  <si>
    <t>TOMADA ALTA DE EMBUTIR (1 MÓDULO), 2P+T 20 A, INCLUINDO SUPORTE E PLACA - FORNECIMENTO E INSTALAÇÃO. AF_03/2023</t>
  </si>
  <si>
    <t>TOMADA ALTA DE EMBUTIR (1 MÓDULO), 2P+T 10 A, INCLUINDO SUPORTE E PLACA - FORNECIMENTO E INSTALAÇÃO. AF_03/2023</t>
  </si>
  <si>
    <t>RELÉ FOTOELÉTRICO PARA COMANDO DE ILUMINAÇÃO EXTERNA 1000 W - FORNECIMENTO E INSTALAÇÃO. AF_08/2020</t>
  </si>
  <si>
    <t xml:space="preserve">ABRACADEIRA EM ACO PARA AMARRACAO DE ELETRODUTOS, TIPO D, COM 1" E PARAFUSO DE FIXACAO              </t>
  </si>
  <si>
    <t>ABRACADEIRA EM ACO PARA AMARRACAO DE ELETRODUTOS, TIPO D, COM 3/4" E PARAFUSO DE FIXACAO</t>
  </si>
  <si>
    <t>FORRO EM DRYWALL PARA AMBIENTES RESIDENCIAIS, INCLUSIVE ESTRUTURA UNIDIRECIONAL DE FIXAÇÃO. AF_08/2023_PS</t>
  </si>
  <si>
    <t>FORRO EM RÉGUAS DE PVC, LISO, PARA AMBIENTES COMERCIAIS, INCLUSIVE ESTRUTURA BIDIRECIONAL DE FIXAÇÃO. AF_08/2023_PS</t>
  </si>
  <si>
    <t>REVESTIMENTO CERÂMICO PARA PAREDES INTERNAS COM PLACAS TIPO ESMALTADA EXTRA DE DIMENSÕES 60X60 CM APLICADAS NA ALTURA INTEIRA DAS PAREDES. AF_02/2023_PE</t>
  </si>
  <si>
    <t>PISO EM GRANILITE, MARMORITE OU GRANITINA EM AMBIENTES INTERNOS, COM ESPESSURA DE 8 MM, INCLUSO MISTURA EM BETONEIRA, COLOCAÇÃO DAS JUNTAS, APLICAÇÃO DO PISO, 4 POLIMENTOS COM POLITRIZ, ESTUCAMENTO, SELADOR E CERA. AF_06/2022</t>
  </si>
  <si>
    <t>IMPERMEABILIZIMPERMEABILIZAÇÃO DE SUPERFÍCIE COM ARGAMASSA POLIMÉRICA / MEMBRANA ACRÍLICA, 4 DEMÃOS, REFORÇADA COM VÉU DE POLIÉSTER (MAV). AF_09/2023</t>
  </si>
  <si>
    <t>BANCA DE GRANITO BRANCO ITAUNAS,COM 2CM DE ESPESSURA,COM ABERTURA PARA 1 CUBA (EXCLUSIVE ESTA),SOBRE APOIOS DE ALVENARIADE MEIA VEZ E VERGA DE CONCRETO,SEM REVESTIMENTO.FORNECIMENTO E COLOCACAO</t>
  </si>
  <si>
    <t>PORTA DE MADEIRA PARA PINTURA, SEMI-OCA (LEVE OU MÉDIA), 90X210CM, ESPESSURA DE 3,5CM, INCLUSO DOBRADIÇAS - FORNECIMENTO E INSTALAÇÃO. AF_12/2019</t>
  </si>
  <si>
    <t>BATENTE PARA PORTA DE MADEIRA, FIXAÇÃO COM ARGAMASSA, PADRÃO MÉDIO - FORNECIMENTO E INSTALAÇÃO. AF_12/2019</t>
  </si>
  <si>
    <t>PORTA PIVOTANTE DE VIDRO TEMPERADO, 90X210 CM, ESPESSURA 10 MM, INCLUSIVE ACESSÓRIOS. AF_01/2021</t>
  </si>
  <si>
    <t>JANELA DE ALUMÍNIO TIPO MAXIM-AR, COM VIDROS, BATENTE E FERRAGENS. EXCLUSIVE ALIZAR, ACABAMENTO E CONTRAMARCO. FORNECIMENTO E INSTALAÇÃO. AF_12/2019</t>
  </si>
  <si>
    <t>VIDRO LISO INCOLOR 6 MM - SEM COLOCACAO</t>
  </si>
  <si>
    <t>JANELA FIXA DE ALUMÍNIO PARA VIDRO, COM VIDRO, BATENTE E FERRAGENS. EXCLUSIVE ACABAMENTO, ALIZAR E CONTRAMARCO. FORNECIMENTO E INSTALAÇÃO. AF_12/2019</t>
  </si>
  <si>
    <t>INSTALAÇÃO DE VIDRO TEMPERADO, E = 6 MM, ENCAIXADO EM PERFIL U. AF_01/2021_PS</t>
  </si>
  <si>
    <t>JANELA DE ALUMÍNIO DE CORRER COM 4 FOLHAS PARA VIDROS, COM VIDROS, BATENTE, ACABAMENTO COM ACETATO OU BRILHANTE E FERRAGENS. EXCLUSIVE ALIZAR E CONTRAMARCO. FORNECIMENTO E INSTALAÇÃO. AF_12/2019</t>
  </si>
  <si>
    <t>PORTA DE CORRER DE ALUMÍNIO, COM DUAS FOLHAS PARA VIDRO, INCLUSO VIDRO LISO INCOLOR, FECHADURA E PUXADOR, SEM ALIZAR. AF_12/2019</t>
  </si>
  <si>
    <t>VASO SANITÁRIO SIFONADO COM CAIXA ACOPLADA LOUÇA BRANCA - PADRÃO MÉDIO, INCLUSO ENGATE FLEXÍVEL EM METAL CROMADO, 1/2 X 40CM - FORNECIMENTO E INSTALAÇÃO. AF_01/2020</t>
  </si>
  <si>
    <t>CHUVEIRO ELÉTRICO COMUM CORPO PLÁSTICO, TIPO DUCHA  FORNECIMENTO E INSTALAÇÃO. AF_01/2020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</si>
  <si>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</si>
  <si>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CUBA DE EMBUTIR OVAL EM LOUÇA BRANCA, 35 X 50CM OU EQUIVALENTE - FORNECIMENTO E INSTALAÇÃO. AF_01/2020</t>
  </si>
  <si>
    <t>VÁLVULA EM METAL CROMADO TIPO AMERICANA 3.1/2" X 1.1/2" PARA PIA - FORNECIMENTO E INSTALAÇÃO. AF_01/2020</t>
  </si>
  <si>
    <t>TANQUE DE LOUÇA BRANCA COM COLUNA, 30L OU EQUIVALENTE, INCLUSO SIFÃO FLEXÍVEL EM PVC, VÁLVULA METÁLICA E TORNEIRA DE METAL CROMADO PADRÃO MÉDIO - FORNECIMENTO E INSTALAÇÃO. AF_01/2020</t>
  </si>
  <si>
    <t>TORNEIRA CROMADA TUBO MÓVEL, DE MESA, 1/2 OU 3/4, PARA PIA DE COZINHA, PADRÃO ALTO - FORNECIMENTO E INSTALAÇÃO. AF_01/2020</t>
  </si>
  <si>
    <t>TORNEIRA CROMADA 1/2 OU 3/4 PARA TANQUE, PADRÃO POPULAR - FORNECIMENTO E INSTALAÇÃO. AF_01/2020</t>
  </si>
  <si>
    <t>ENGATE FLEXÍVEL EM PLÁSTICO BRANCO, 1/2 X 40CM - FORNECIMENTO E INSTALAÇÃO. AF_01/2020</t>
  </si>
  <si>
    <t>SIFÃO DO TIPO FLEXÍVEL EM PVC 1 X 1.1/2 - FORNECIMENTO E INSTALAÇÃO. AF_01/2020</t>
  </si>
  <si>
    <t>VÁLVULA DE DESCARGA METÁLICA, BASE 1 1/2", ACABAMENTO METALICO CROMADO - FORNECIMENTO E INSTALAÇÃO. AF_08/2021</t>
  </si>
  <si>
    <t>BARRA DE APOIO RETA, EM ACO INOX POLIDO, COMPRIMENTO 80 CM, FIXADA NA PAREDE - FORNECIMENTO E INSTALAÇÃO. AF_01/2020</t>
  </si>
  <si>
    <t>BARRA DE APOIO RETA, EM ACO INOX POLIDO, COMPRIMENTO 70 CM, FIXADA NA PAREDE - FORNECIMENTO E INSTALAÇÃO. AF_01/2020</t>
  </si>
  <si>
    <t>CORRIMÃO SIMPLES, DIÂMETRO EXTERNO = 1 1/2, EM AÇO GALVANIZADO. AF_04/2019_PS</t>
  </si>
  <si>
    <t>DIVISORIA SANITÁRIA, TIPO CABINE, EM PAINEL DE GRANILITE, ESP = 3CM, ASSENTADO COM ARGAMASSA COLANTE AC III-E, EXCLUSIVE FERRAGENS. AF_01/2021</t>
  </si>
  <si>
    <t>Luminária de embutir aberta para lâmpada fluorescente ou tubo led 2 x 18/20 w (tecnolux ref.fle-8157/232 ou similar), completa, com lampada tubo led</t>
  </si>
  <si>
    <t>LUMINÁRIA DE EMERGÊNCIA, COM 30 LÂMPADAS LED DE 2 W, SEM REATOR - FORNECIMENTO E INSTALAÇÃO. AF_02/2020</t>
  </si>
  <si>
    <t>LUMINÁRIA ARANDELA TIPO TARTARUGA, DE SOBREPOR, COM 1 LÂMPADA LED DE 6 W, SEM REATOR - FORNECIMENTO E INSTALAÇÃO. AF_02/2020</t>
  </si>
  <si>
    <t>Luminária plafon (sobrepor) 22,5 x 22,5 - 18 W - 6000K - G- Light ou similar</t>
  </si>
  <si>
    <t>Luminária de embutir Lar T8 Led com refletor com aletas, 2x18w da Aladin FE 209/232 Al ou similar com lâmpadas e reator bivolt</t>
  </si>
  <si>
    <t>18.027.0305-A</t>
  </si>
  <si>
    <t>Poste decorativo 1 pétalas, em aço galvanizado com difusor em vidro transparente temperado, com 3m/4m, inclusive lâmpada de led 50w</t>
  </si>
  <si>
    <t>Poste decorativo 2 pétalas, em aço galvanizado com difusor em vidro transparente temperado, com 3m/4m, inclusive lâmpada de led 50w</t>
  </si>
  <si>
    <t>Luminária de sobrepor, (tecnolux ref.FLP-6478/2x20) Tubled corpo/ refletor e aletas fabricadas em chapa de aço tratada e pintada em epoxi branco, para uso de 2 lampadas tubled de 20w</t>
  </si>
  <si>
    <t>18.027.0303-A</t>
  </si>
  <si>
    <t>05.054.0100-A</t>
  </si>
  <si>
    <t>FUNDO SELADOR ACRÍLICO, APLICAÇÃO MANUAL EM PAREDE, UMA DEMÃO. AF_04/2023</t>
  </si>
  <si>
    <t>APLICAÇÃO MANUAL DE MASSA ACRÍLICA EM PAREDES EXTERNAS DE CASAS, DUAS DEMÃOS. AF_05/2017</t>
  </si>
  <si>
    <t>PINTURA FUNDO NIVELADOR ALQUÍDICO BRANCO EM MADEIRA. AF_01/2021</t>
  </si>
  <si>
    <t>PINTURA LÁTEX ACRÍLICA ECONÔMICA, APLICAÇÃO MANUAL EM PAREDES, DUAS DEMÃOS. AF_04/2023</t>
  </si>
  <si>
    <t>APLICAÇÃO MANUAL DE MASSA ACRÍLICA EM SUPERFÍCIES INTERNAS DE SACADA DE EDIFÍCIOS DE MÚLTIPLOS PAVIMENTOS, DUAS DEMÃOS. AF_05/2017</t>
  </si>
  <si>
    <t>PINTURA LÁTEX ACRÍLICA ECONÔMICA, APLICAÇÃO MANUAL EM TETO, DUAS DEMÃOS. AF_04/2023</t>
  </si>
  <si>
    <t>PINTURA DE PISO COM TINTA ACRÍLICA, APLICAÇÃO MANUAL, 2 DEMÃOS, INCLUSO FUNDO PREPARADOR. AF_05/2021</t>
  </si>
  <si>
    <t>Brise metálico Hunter Douglas ref. 84R - SL4 cor prata ou similar, com estrutura e montagem, exclusive Andaimes ou plataforma</t>
  </si>
  <si>
    <t>LETRA CAIXA DE ACO INOX POLIDO OU ESCOVADO,COM 20CM DE ALTURA,ESPESSURA DE 2CM,COM PINOS PARA FIXACAO.FORNECIMENTO E COLOCACAO</t>
  </si>
  <si>
    <t>Placa em acrílico branco leitoso dupla, tipo sanduiche, com aplicação de adesivo sobreposto</t>
  </si>
  <si>
    <t>PLANTIO DE GRAMA ESMERALDA OU SÃO CARLOS OU CURITIBANA, EM PLACAS. AF_05/2022</t>
  </si>
  <si>
    <t>TUBO, PVC, SOLDÁVEL, DN 25MM, INSTALADO EM DRENO DE AR-CONDICIONADO - FORNECIMENTO E INSTALAÇÃO. AF_08/2022</t>
  </si>
  <si>
    <t>TUBO EM COBRE FLEXÍVEL, DN 3/8", COM ISOLAMENTO, INSTALADO EM FORRO, PARA RAMAL DE ALIMENTAÇÃO DE AR CONDICIONADO, INCLUSO FIXADOR. AF_11/2021</t>
  </si>
  <si>
    <t>LUVA, PVC, SOLDÁVEL, DN 25MM, INSTALADO EM DRENO DE AR-CONDICIONADO - FORNECIMENTO E INSTALAÇÃO. AF_08/2022</t>
  </si>
  <si>
    <t>TUBO EM COBRE FLEXÍVEL, DN 1/2", COM ISOLAMENTO, INSTALADO EM FORRO, PARA RAMAL DE ALIMENTAÇÃO DE AR CONDICIONADO, INCLUSO FIXADOR. AF_11/2021</t>
  </si>
  <si>
    <t>JOELHO 45 GRAUS, PVC, SOLDÁVEL, DN 25MM, INSTALADO EM DRENO DE AR-CONDICIONADO - FORNECIMENTO E INSTALAÇÃO. AF_08/2022</t>
  </si>
  <si>
    <t>TUBO EM COBRE FLEXÍVEL, DN 5/8", COM ISOLAMENTO, INSTALADO EM FORRO, PARA RAMAL DE ALIMENTAÇÃO DE AR CONDICIONADO, INCLUSO FIXADOR. AF_11/2021</t>
  </si>
  <si>
    <t>TUBO EM COBRE FLEXÍVEL, DN 1/4", COM ISOLAMENTO, INSTALADO EM FORRO, PARA RAMAL DE ALIMENTAÇÃO DE AR CONDICIONADO, INCLUSO FIXADOR. AF_11/2021</t>
  </si>
  <si>
    <t>ELETRODUTO FLEXÍVEL CORRUGADO REFORÇADO, PVC, DN 32 MM (1"), PARA CIRCUITOS TERMINAIS, INSTALADO EM FORRO - FORNECIMENTO E INSTALAÇÃO. AF_03/2023</t>
  </si>
  <si>
    <t>ELETROCALHA PERFURADA,COM TAMPA,TIPO "U",200X100MM,TRATAMENTO SUPERFICIAL PRE-ZINCADO A QUENTE,INCLUSIVE CONEXOES,ACESSORIOS E FIXACAO SUPERIOR.FORNECIMENTO E COLOCACAO</t>
  </si>
  <si>
    <t>Caixa de Passagem de Alumínio para piso 30x30x12cm, da marca Wetzel Mod: Cp-3030-12 ou similar.</t>
  </si>
  <si>
    <t>TOMADA BAIXA DE EMBUTIR (6 MÓDULOS), 2P+T 10 A, INCLUINDO SUPORTE E PLACA - FORNECIMENTO E INSTALAÇÃO. AF_03/2023</t>
  </si>
  <si>
    <t>Limpeza/remoção de tintas em pisos e revestimentos</t>
  </si>
  <si>
    <t>8.44</t>
  </si>
  <si>
    <t>8.45</t>
  </si>
  <si>
    <t>8.46</t>
  </si>
  <si>
    <t>8.47</t>
  </si>
  <si>
    <t>LAJE PRE-MOLDADA BETA 12,PARA SOBRECARGA DE 3,5KN/M2 E VAO DE 4,10M,CONSIDERANDO VIGOTAS,EPS E ARMADURA NEGATIVA,INCLUSIVE CAPEAMENTO DE 4CM DE ESPESSURA,COM CONCRETO FCK=30MPA E ESCORAMENTO,CONFORME ABNT NBR 14859.FORNECIMENTO E MONTAGEM DO CONJUNTO</t>
  </si>
  <si>
    <t>BOTOEIRA DE COMANDO A DISTANCIA(EMERGENCIA),BLINDADA EM CAIXA DE ALUMINIO FUNDIDO COM PORTA DE VIDRO(ACIONADA AUTOMATICA MENTE AO QUEBRAR O VIDRO),COMPREENDENDO:5 VARAS DE ELETRODUTO DE 1/2",50,00M DE FIO 1MM2,CAIXAS E CONEXOES,INCLUSIVE ABETURA E FECHAMENTO DE RASGO EMACAO 3%-DESGASTE DE FERRAMENTAS E EPI ALVENARIA.FORNECIMENTO E COLOC</t>
  </si>
  <si>
    <t>CAIXA DE PASSAGEM Nº3,PARA TELEFONE,CONFORME ESPECIFICACAO DA TELEBRAS,NAS DIMENSOES DE 40X40X13,5CM.FORNECIMENTO E COLOCACAO ESTE PERCENTUAL REFERE-SE A DESGASTE DE FERRAMENTAS</t>
  </si>
  <si>
    <t>LUMINARIA DE SOBREPOR,FIXADA EM LAJE OU FORRO,TIPO CALHA,CHANFRADA OU PRISMATICA,COMPLETA,EQUIPADA COM REATOR ELETRONICO DE ALTO FATOR DE POTENCIA E LAMPADA FLUORESCENTE DE 1X40W.FORNECIMENTO E COLOCACAO 3%-DESGASTE DE FERRAMENTAS E EPI</t>
  </si>
  <si>
    <t>LUMINARIA DE SOBREPOR,FIXADA EM LAJE OU FORRO,TIPO CALHA,CHANFRADA OU PRISMATICA,COMPLETA,EQUIPADA COM REATOR ELETRONICO DE ALTO FATOR DE POTENCIA E LAMPADA FLUORESCENTE DE 1X32W.FORNECIMENTO E COLOCACAO 3%-DESGASTE DE FERRAMENTAS E EPI</t>
  </si>
  <si>
    <t>PLACA FOTOLUMINESCENTE DE SINALIZACAO DE SEGURANCA CONTRA INCENDIO, PARA SAIDA DE EMERGENCIA, EM PVC ANTICHAMA, DIMENSOES APROXIMADAS DE (10X20) CM, CONFORME ABNT NBR 16820. FORNECIMENTO E COLOCAO 3%-DESGASTE DE FERRAMENTAS E EPI</t>
  </si>
  <si>
    <t>11.030.0060-A</t>
  </si>
  <si>
    <t>16.005.0008-A</t>
  </si>
  <si>
    <t>15.003.0193-A</t>
  </si>
  <si>
    <t>15.002.0637-A</t>
  </si>
  <si>
    <t>15.003.0178-A</t>
  </si>
  <si>
    <t>15.006.0035-A</t>
  </si>
  <si>
    <t>15.034.0020-A</t>
  </si>
  <si>
    <t>15.034.0021-A</t>
  </si>
  <si>
    <t>15.018.0175-A</t>
  </si>
  <si>
    <t>15.018.0513-A</t>
  </si>
  <si>
    <t>15.018.0747-A</t>
  </si>
  <si>
    <t>15.018.0512-A</t>
  </si>
  <si>
    <t>15.018.0766-A</t>
  </si>
  <si>
    <t>18.084.0050-A</t>
  </si>
  <si>
    <t>05.055.0010-A</t>
  </si>
  <si>
    <t>15.018.0511-A</t>
  </si>
  <si>
    <t>Caixa de Passagem de Alumínio para piso 30x30x12cm, da marca Wetzel Mod: Cp-3030-12 ou similar</t>
  </si>
  <si>
    <t>Funil Expurgo Hospitalar de aço inox 304 290x300mm e= 0,8mm Sem mesa para embutir - Mirnox ou similar</t>
  </si>
  <si>
    <t>Lavatório Hospitalar coletivo aço inox AISI 304, chapa 1,0mm, tipo calha, med. 1000x340x520mm C/ acabamento escovado- Modelo Especial A - Palmetal ou similar</t>
  </si>
  <si>
    <t>Ducha higiênica com registro, linha Dream, ref. 1984.C87.ACT.CR, da DECA ou similar</t>
  </si>
  <si>
    <t>Botão de comando duplo com sinaleira - Siemens ou similar</t>
  </si>
  <si>
    <t>INSTALAÇÕES</t>
  </si>
  <si>
    <t>METAIS E ACESSÓRIOS</t>
  </si>
  <si>
    <t>DIVISÓRIAS</t>
  </si>
  <si>
    <t>CONTRAPISO EM ARGAMASSA TRAÇO 1:4 (CIMENTO E AREIA), PREPARO MANUAL, APLICADO EM ÁREAS SECAS SOBRE LAJE, ADERIDO, ACABAMENTO NÃO REFORÇADO, ESPESSURA 2CM. AF_07/2021</t>
  </si>
  <si>
    <t xml:space="preserve"> 95648 </t>
  </si>
  <si>
    <t xml:space="preserve"> 95673 </t>
  </si>
  <si>
    <t xml:space="preserve"> 101509 </t>
  </si>
  <si>
    <t xml:space="preserve"> 103689 </t>
  </si>
  <si>
    <t xml:space="preserve"> 100998 </t>
  </si>
  <si>
    <t>CARGA, MANOBRA E DESCARGA DE ENTULHO EM CAMINHÃO BASCULANTE 10 M³ - CARGA COM ESCAVADEIRA HIDRÁULICA  (CAÇAMBA DE 0,80 M³ / 111 HP) E DESCARGA LIVRE (UNIDADE: T). AF_07/2020</t>
  </si>
  <si>
    <t xml:space="preserve"> 98459 </t>
  </si>
  <si>
    <t>LOCACAO DE CONTAINER 2,30 X 4,30 M, ALT. 2,50 M, PARA SANITARIO, COM 3 BACIAS, 4 CHUVEIROS, 1 LAVATORIO E 1 MICTORIO (NAO INCLUI MOBILIZACAO/DESMOBILIZACAO)</t>
  </si>
  <si>
    <t>ARMAÇÃO DE BLOCO, SAPATA ISOLADA, VIGA BALDRAME E SAPATA CORRIDA UTILIZANDO AÇO CA-50 DE 12,5 MM - MONTAGEM. AF_01/2024</t>
  </si>
  <si>
    <t>ARMAÇÃO DE BLOCO, SAPATA ISOLADA, VIGA BALDRAME E SAPATA CORRIDA UTILIZANDO AÇO CA-50 DE 16 MM - MONTAGEM. AF_01/2024</t>
  </si>
  <si>
    <t>BOMBA CENTRÍFUGA, TRIFÁSICA, 1,5 CV OU 1,48 HP, HM 10 A 24 M, Q 6,1 A 21,9 M3/H - FORNECIMENTO E INSTALAÇÃO. AF_12/2020</t>
  </si>
  <si>
    <t>BOMBA CENTRÍFUGA, TRIFÁSICA, 10 CV OU 9,86 HP, HM 85 A 140 M, Q 4,2 A 14,9 M3/H - FORNECIMENTO E INSTALAÇÃO. AF_12/2020</t>
  </si>
  <si>
    <t>Estrutura treliçada de cobertura, tipo fink, com ligações parafusadas, inclusos perfis metálicos, chapas metálicas, mão de obra e transporte com guindaste - fornecimento e instalação. af_01/2020_psa</t>
  </si>
  <si>
    <t>ESTRADA VICINAL (ACESSO A LOCALIDADE DE FEIJÃO QUEIMADO), BR 356, KM 02, PRESIDENTE COSTA E SILVA, ITAPERUNA-RJ</t>
  </si>
  <si>
    <t>791,63M²</t>
  </si>
  <si>
    <t>12.6</t>
  </si>
  <si>
    <t>16.2</t>
  </si>
  <si>
    <t>16.4</t>
  </si>
  <si>
    <t>16.5</t>
  </si>
  <si>
    <t>16.6</t>
  </si>
  <si>
    <t>16.7</t>
  </si>
  <si>
    <t>16.8</t>
  </si>
  <si>
    <t>16.9</t>
  </si>
  <si>
    <t>16.10</t>
  </si>
  <si>
    <t>16.11</t>
  </si>
  <si>
    <t>9.1</t>
  </si>
  <si>
    <t>9.2</t>
  </si>
  <si>
    <t>MÊS</t>
  </si>
  <si>
    <t xml:space="preserve">UNITÁRO COM B.D.I </t>
  </si>
  <si>
    <t>BANCOS: | SINAPI 03/25 | EMOP 02/25 | ORSE 01/25</t>
  </si>
  <si>
    <t>TORNEIRA CROMADA DE MESA, 1/2" OU 3/4", PARA LAVATÓRIO, PADRÃO MÉDIO - FORNECIMENTO E INSTALAÇÃO. AF_01/2020</t>
  </si>
  <si>
    <t>CONFORME CRONOGRAMA</t>
  </si>
  <si>
    <t>MEDIDAS: 2,00 X 3,00 M</t>
  </si>
  <si>
    <t>PERÍMETRO: (45,00 + 47,02 + 45,00) X 2,00 ALTURA</t>
  </si>
  <si>
    <t>PERÍMETRO: (45,00 + 47,02 + 45,00)</t>
  </si>
  <si>
    <t>QUANT</t>
  </si>
  <si>
    <t>LARGURA</t>
  </si>
  <si>
    <t>COMP</t>
  </si>
  <si>
    <t>ALTURA (M)</t>
  </si>
  <si>
    <t>VOLUME</t>
  </si>
  <si>
    <t>LOCAL</t>
  </si>
  <si>
    <t>ÁREA</t>
  </si>
  <si>
    <t>ISSQN (60% de 5%)</t>
  </si>
  <si>
    <t>TRAMA DE AÇO COMPOSTA POR TERÇAS PARA TELHADOS DE ATÉ 2 ÁGUAS PARA TELHA ONDULADA DE FIBROCIMENTO, METÁLICA, PLÁSTICA OU TERMOACÚSTICA, INCLUSO TRANSPORTE VERTICAL (EM KG). AF_07/2019</t>
  </si>
  <si>
    <t xml:space="preserve"> 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</si>
</sst>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[$R$-416]\ * #,##0.00_-;\-[$R$-416]\ * #,##0.00_-;_-[$R$-416]\ * &quot;-&quot;??_-;_-@_-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2"/>
      <color indexed="12"/>
      <name val="Arial"/>
      <family val="2"/>
    </font>
    <font>
      <b/>
      <sz val="12"/>
      <color indexed="5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7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Aptos Narrow"/>
      <family val="2"/>
    </font>
    <font>
      <sz val="9"/>
      <color theme="1"/>
      <name val="Arial"/>
      <family val="2"/>
    </font>
    <font>
      <sz val="9"/>
      <color theme="1"/>
      <name val="Aptos Narrow"/>
      <family val="2"/>
    </font>
    <font>
      <b/>
      <sz val="11"/>
      <color theme="1"/>
      <name val="Aptos Narrow"/>
      <family val="2"/>
    </font>
    <font>
      <b/>
      <sz val="14"/>
      <color theme="1"/>
      <name val="Aptos Narrow"/>
      <family val="2"/>
    </font>
    <font>
      <sz val="12"/>
      <color theme="1"/>
      <name val="Arial"/>
      <family val="2"/>
    </font>
    <font>
      <sz val="11"/>
      <name val="Arial"/>
      <family val="2"/>
    </font>
    <font>
      <b/>
      <sz val="12"/>
      <color theme="0"/>
      <name val="Arial"/>
      <family val="2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9"/>
      <color rgb="FF000000"/>
      <name val="Arial"/>
      <family val="2"/>
    </font>
    <font>
      <sz val="9"/>
      <color rgb="FF000000"/>
      <name val="Arial"/>
      <family val="1"/>
    </font>
    <font>
      <sz val="9"/>
      <color rgb="FF21252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151F3A"/>
        <bgColor rgb="FF151F3A"/>
      </patternFill>
    </fill>
    <fill>
      <patternFill patternType="solid">
        <fgColor rgb="FFFFFFFF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hair">
        <color rgb="FF000000"/>
      </bottom>
      <diagonal/>
    </border>
    <border>
      <left style="medium">
        <color indexed="64"/>
      </left>
      <right/>
      <top style="hair">
        <color rgb="FF000000"/>
      </top>
      <bottom style="hair">
        <color rgb="FF000000"/>
      </bottom>
      <diagonal/>
    </border>
    <border>
      <left style="medium">
        <color indexed="64"/>
      </left>
      <right/>
      <top style="hair">
        <color rgb="FF000000"/>
      </top>
      <bottom style="thin">
        <color indexed="64"/>
      </bottom>
      <diagonal/>
    </border>
    <border>
      <left/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5">
    <xf numFmtId="0" fontId="0" fillId="0" borderId="0" xfId="0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8" fillId="0" borderId="17" xfId="0" applyFont="1" applyBorder="1"/>
    <xf numFmtId="0" fontId="12" fillId="0" borderId="7" xfId="0" applyFont="1" applyBorder="1"/>
    <xf numFmtId="0" fontId="11" fillId="0" borderId="28" xfId="0" applyFont="1" applyBorder="1"/>
    <xf numFmtId="0" fontId="10" fillId="0" borderId="28" xfId="0" applyFont="1" applyBorder="1"/>
    <xf numFmtId="0" fontId="0" fillId="3" borderId="12" xfId="0" applyFill="1" applyBorder="1" applyAlignment="1">
      <alignment horizontal="center" vertical="center" wrapText="1"/>
    </xf>
    <xf numFmtId="0" fontId="2" fillId="2" borderId="12" xfId="0" applyFont="1" applyFill="1" applyBorder="1"/>
    <xf numFmtId="0" fontId="2" fillId="2" borderId="3" xfId="0" applyFont="1" applyFill="1" applyBorder="1"/>
    <xf numFmtId="0" fontId="2" fillId="2" borderId="5" xfId="0" applyFont="1" applyFill="1" applyBorder="1"/>
    <xf numFmtId="10" fontId="2" fillId="2" borderId="12" xfId="0" applyNumberFormat="1" applyFont="1" applyFill="1" applyBorder="1"/>
    <xf numFmtId="0" fontId="2" fillId="2" borderId="23" xfId="0" applyFont="1" applyFill="1" applyBorder="1"/>
    <xf numFmtId="0" fontId="2" fillId="2" borderId="1" xfId="0" applyFont="1" applyFill="1" applyBorder="1"/>
    <xf numFmtId="0" fontId="2" fillId="2" borderId="13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10" fontId="5" fillId="3" borderId="1" xfId="5" applyNumberFormat="1" applyFont="1" applyFill="1" applyBorder="1" applyAlignment="1">
      <alignment horizontal="center" vertical="center" wrapText="1"/>
    </xf>
    <xf numFmtId="43" fontId="6" fillId="0" borderId="1" xfId="5" applyNumberFormat="1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/>
    </xf>
    <xf numFmtId="43" fontId="15" fillId="0" borderId="15" xfId="1" applyFont="1" applyBorder="1" applyAlignment="1">
      <alignment horizontal="center" vertical="center"/>
    </xf>
    <xf numFmtId="43" fontId="15" fillId="0" borderId="16" xfId="1" applyFont="1" applyBorder="1" applyAlignment="1">
      <alignment horizontal="center" vertical="center"/>
    </xf>
    <xf numFmtId="43" fontId="15" fillId="0" borderId="0" xfId="1" applyFont="1" applyBorder="1" applyAlignment="1">
      <alignment horizontal="center" vertical="center"/>
    </xf>
    <xf numFmtId="43" fontId="15" fillId="0" borderId="18" xfId="1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0" xfId="0" applyFont="1" applyBorder="1" applyAlignment="1">
      <alignment vertical="center"/>
    </xf>
    <xf numFmtId="43" fontId="15" fillId="0" borderId="20" xfId="1" applyFont="1" applyBorder="1" applyAlignment="1">
      <alignment horizontal="center" vertical="center"/>
    </xf>
    <xf numFmtId="43" fontId="15" fillId="0" borderId="21" xfId="1" applyFont="1" applyBorder="1" applyAlignment="1">
      <alignment horizontal="center" vertical="center"/>
    </xf>
    <xf numFmtId="2" fontId="0" fillId="3" borderId="13" xfId="0" applyNumberFormat="1" applyFill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6" fillId="0" borderId="18" xfId="0" applyFont="1" applyBorder="1" applyAlignment="1">
      <alignment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wrapText="1"/>
    </xf>
    <xf numFmtId="2" fontId="2" fillId="2" borderId="13" xfId="0" applyNumberFormat="1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3" borderId="12" xfId="0" applyFill="1" applyBorder="1" applyAlignment="1">
      <alignment horizontal="center"/>
    </xf>
    <xf numFmtId="0" fontId="0" fillId="2" borderId="0" xfId="0" applyFill="1"/>
    <xf numFmtId="0" fontId="19" fillId="4" borderId="12" xfId="0" applyFont="1" applyFill="1" applyBorder="1" applyAlignment="1">
      <alignment vertical="top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19" fillId="4" borderId="1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vertical="top" wrapText="1"/>
    </xf>
    <xf numFmtId="0" fontId="20" fillId="2" borderId="12" xfId="0" applyFont="1" applyFill="1" applyBorder="1" applyAlignment="1">
      <alignment horizontal="center" vertical="center" wrapText="1"/>
    </xf>
    <xf numFmtId="44" fontId="21" fillId="2" borderId="12" xfId="0" applyNumberFormat="1" applyFont="1" applyFill="1" applyBorder="1" applyAlignment="1">
      <alignment horizontal="center" vertical="center" wrapText="1"/>
    </xf>
    <xf numFmtId="44" fontId="21" fillId="2" borderId="13" xfId="0" applyNumberFormat="1" applyFont="1" applyFill="1" applyBorder="1" applyAlignment="1">
      <alignment horizontal="center" vertical="center" wrapText="1"/>
    </xf>
    <xf numFmtId="44" fontId="22" fillId="4" borderId="13" xfId="0" applyNumberFormat="1" applyFont="1" applyFill="1" applyBorder="1" applyAlignment="1">
      <alignment vertical="top" wrapText="1"/>
    </xf>
    <xf numFmtId="0" fontId="18" fillId="4" borderId="1" xfId="0" applyFont="1" applyFill="1" applyBorder="1" applyAlignment="1">
      <alignment horizontal="left" vertical="top" wrapText="1"/>
    </xf>
    <xf numFmtId="0" fontId="24" fillId="0" borderId="45" xfId="0" applyFont="1" applyBorder="1" applyAlignment="1">
      <alignment horizontal="center" vertical="center"/>
    </xf>
    <xf numFmtId="0" fontId="24" fillId="0" borderId="45" xfId="0" applyFont="1" applyBorder="1" applyAlignment="1">
      <alignment horizontal="left" vertical="center"/>
    </xf>
    <xf numFmtId="0" fontId="24" fillId="0" borderId="46" xfId="0" applyFont="1" applyBorder="1" applyAlignment="1">
      <alignment horizontal="center" vertical="center"/>
    </xf>
    <xf numFmtId="0" fontId="24" fillId="0" borderId="46" xfId="0" applyFont="1" applyBorder="1" applyAlignment="1">
      <alignment horizontal="left" vertical="center"/>
    </xf>
    <xf numFmtId="0" fontId="10" fillId="0" borderId="29" xfId="0" applyFont="1" applyBorder="1" applyAlignment="1">
      <alignment horizontal="center" vertical="center" wrapText="1"/>
    </xf>
    <xf numFmtId="10" fontId="26" fillId="6" borderId="50" xfId="0" applyNumberFormat="1" applyFont="1" applyFill="1" applyBorder="1" applyAlignment="1">
      <alignment horizontal="center" vertical="center"/>
    </xf>
    <xf numFmtId="10" fontId="5" fillId="3" borderId="3" xfId="5" applyNumberFormat="1" applyFont="1" applyFill="1" applyBorder="1" applyAlignment="1">
      <alignment horizontal="center" vertical="center" wrapText="1"/>
    </xf>
    <xf numFmtId="43" fontId="6" fillId="0" borderId="3" xfId="5" applyNumberFormat="1" applyFont="1" applyBorder="1" applyAlignment="1">
      <alignment horizontal="center" vertical="center" wrapText="1"/>
    </xf>
    <xf numFmtId="43" fontId="6" fillId="0" borderId="17" xfId="5" applyNumberFormat="1" applyFont="1" applyBorder="1" applyAlignment="1">
      <alignment horizontal="center" vertical="center" wrapText="1"/>
    </xf>
    <xf numFmtId="43" fontId="6" fillId="0" borderId="0" xfId="5" applyNumberFormat="1" applyFont="1" applyBorder="1" applyAlignment="1">
      <alignment horizontal="center" vertical="center" wrapText="1"/>
    </xf>
    <xf numFmtId="43" fontId="6" fillId="0" borderId="18" xfId="5" applyNumberFormat="1" applyFont="1" applyBorder="1" applyAlignment="1">
      <alignment horizontal="center" vertical="center" wrapText="1"/>
    </xf>
    <xf numFmtId="43" fontId="6" fillId="0" borderId="12" xfId="5" applyNumberFormat="1" applyFont="1" applyBorder="1" applyAlignment="1">
      <alignment horizontal="center" vertical="center" wrapText="1"/>
    </xf>
    <xf numFmtId="10" fontId="5" fillId="3" borderId="12" xfId="5" applyNumberFormat="1" applyFont="1" applyFill="1" applyBorder="1" applyAlignment="1">
      <alignment horizontal="center" vertical="center" wrapText="1"/>
    </xf>
    <xf numFmtId="10" fontId="5" fillId="0" borderId="12" xfId="5" applyNumberFormat="1" applyFont="1" applyFill="1" applyBorder="1" applyAlignment="1">
      <alignment horizontal="center" vertical="center" wrapText="1"/>
    </xf>
    <xf numFmtId="10" fontId="5" fillId="3" borderId="5" xfId="5" applyNumberFormat="1" applyFont="1" applyFill="1" applyBorder="1" applyAlignment="1">
      <alignment horizontal="center" vertical="center" wrapText="1"/>
    </xf>
    <xf numFmtId="44" fontId="27" fillId="0" borderId="15" xfId="4" applyNumberFormat="1" applyFont="1" applyFill="1" applyBorder="1" applyAlignment="1">
      <alignment horizontal="left" vertical="center"/>
    </xf>
    <xf numFmtId="44" fontId="27" fillId="0" borderId="0" xfId="4" applyNumberFormat="1" applyFont="1" applyFill="1" applyBorder="1" applyAlignment="1">
      <alignment horizontal="left" vertical="center"/>
    </xf>
    <xf numFmtId="0" fontId="20" fillId="0" borderId="12" xfId="0" applyFont="1" applyBorder="1" applyAlignment="1">
      <alignment horizontal="center" vertical="center" wrapText="1"/>
    </xf>
    <xf numFmtId="43" fontId="6" fillId="0" borderId="5" xfId="5" applyNumberFormat="1" applyFont="1" applyBorder="1" applyAlignment="1">
      <alignment horizontal="center" vertical="center" wrapText="1"/>
    </xf>
    <xf numFmtId="10" fontId="5" fillId="0" borderId="40" xfId="5" applyNumberFormat="1" applyFont="1" applyFill="1" applyBorder="1" applyAlignment="1">
      <alignment horizontal="center" vertical="center" wrapText="1"/>
    </xf>
    <xf numFmtId="43" fontId="6" fillId="0" borderId="40" xfId="5" applyNumberFormat="1" applyFont="1" applyBorder="1" applyAlignment="1">
      <alignment horizontal="center" vertical="center" wrapText="1"/>
    </xf>
    <xf numFmtId="10" fontId="5" fillId="3" borderId="4" xfId="5" applyNumberFormat="1" applyFont="1" applyFill="1" applyBorder="1" applyAlignment="1">
      <alignment horizontal="center" vertical="center" wrapText="1"/>
    </xf>
    <xf numFmtId="43" fontId="6" fillId="0" borderId="4" xfId="5" applyNumberFormat="1" applyFont="1" applyBorder="1" applyAlignment="1">
      <alignment horizontal="center" vertical="center" wrapText="1"/>
    </xf>
    <xf numFmtId="43" fontId="6" fillId="0" borderId="36" xfId="5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164" fontId="6" fillId="0" borderId="33" xfId="5" applyFont="1" applyFill="1" applyBorder="1" applyAlignment="1">
      <alignment horizontal="center" vertical="center"/>
    </xf>
    <xf numFmtId="164" fontId="6" fillId="0" borderId="10" xfId="5" applyFont="1" applyFill="1" applyBorder="1" applyAlignment="1">
      <alignment horizontal="center" vertical="center"/>
    </xf>
    <xf numFmtId="164" fontId="6" fillId="0" borderId="35" xfId="5" applyFont="1" applyFill="1" applyBorder="1" applyAlignment="1">
      <alignment horizontal="center" vertical="center"/>
    </xf>
    <xf numFmtId="0" fontId="5" fillId="3" borderId="51" xfId="0" applyFont="1" applyFill="1" applyBorder="1" applyAlignment="1">
      <alignment horizontal="center" vertical="center"/>
    </xf>
    <xf numFmtId="0" fontId="5" fillId="3" borderId="51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10" fontId="5" fillId="3" borderId="8" xfId="5" applyNumberFormat="1" applyFont="1" applyFill="1" applyBorder="1" applyAlignment="1">
      <alignment horizontal="center" vertical="center" wrapText="1"/>
    </xf>
    <xf numFmtId="43" fontId="6" fillId="0" borderId="8" xfId="5" applyNumberFormat="1" applyFont="1" applyBorder="1" applyAlignment="1">
      <alignment horizontal="center" vertical="center" wrapText="1"/>
    </xf>
    <xf numFmtId="10" fontId="5" fillId="3" borderId="2" xfId="5" applyNumberFormat="1" applyFont="1" applyFill="1" applyBorder="1" applyAlignment="1">
      <alignment horizontal="center" vertical="center" wrapText="1"/>
    </xf>
    <xf numFmtId="164" fontId="6" fillId="0" borderId="37" xfId="5" applyFont="1" applyFill="1" applyBorder="1" applyAlignment="1">
      <alignment horizontal="center" vertical="center"/>
    </xf>
    <xf numFmtId="0" fontId="28" fillId="0" borderId="0" xfId="0" applyFont="1"/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44" fontId="21" fillId="0" borderId="12" xfId="6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top" wrapText="1"/>
    </xf>
    <xf numFmtId="2" fontId="19" fillId="4" borderId="12" xfId="0" applyNumberFormat="1" applyFont="1" applyFill="1" applyBorder="1" applyAlignment="1">
      <alignment horizontal="center" vertical="center" wrapText="1"/>
    </xf>
    <xf numFmtId="44" fontId="21" fillId="0" borderId="12" xfId="0" applyNumberFormat="1" applyFont="1" applyBorder="1" applyAlignment="1">
      <alignment horizontal="center" vertical="center" wrapText="1"/>
    </xf>
    <xf numFmtId="44" fontId="21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34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vertical="center"/>
    </xf>
    <xf numFmtId="0" fontId="18" fillId="4" borderId="12" xfId="0" applyFont="1" applyFill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0" fontId="20" fillId="2" borderId="12" xfId="0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4" fontId="2" fillId="2" borderId="12" xfId="0" applyNumberFormat="1" applyFont="1" applyFill="1" applyBorder="1" applyAlignment="1">
      <alignment horizontal="left"/>
    </xf>
    <xf numFmtId="0" fontId="0" fillId="0" borderId="18" xfId="0" applyBorder="1"/>
    <xf numFmtId="0" fontId="2" fillId="2" borderId="34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2" borderId="0" xfId="0" applyFont="1" applyFill="1"/>
    <xf numFmtId="0" fontId="14" fillId="0" borderId="14" xfId="0" applyFont="1" applyBorder="1" applyAlignment="1">
      <alignment vertical="center"/>
    </xf>
    <xf numFmtId="0" fontId="14" fillId="0" borderId="17" xfId="0" applyFont="1" applyBorder="1" applyAlignment="1">
      <alignment vertical="center"/>
    </xf>
    <xf numFmtId="0" fontId="14" fillId="0" borderId="19" xfId="0" applyFont="1" applyBorder="1" applyAlignment="1">
      <alignment vertical="center"/>
    </xf>
    <xf numFmtId="0" fontId="31" fillId="0" borderId="20" xfId="0" applyFont="1" applyBorder="1" applyAlignment="1">
      <alignment vertical="center"/>
    </xf>
    <xf numFmtId="0" fontId="0" fillId="0" borderId="15" xfId="0" applyBorder="1"/>
    <xf numFmtId="0" fontId="0" fillId="0" borderId="16" xfId="0" applyBorder="1"/>
    <xf numFmtId="10" fontId="2" fillId="2" borderId="2" xfId="0" applyNumberFormat="1" applyFont="1" applyFill="1" applyBorder="1" applyAlignment="1">
      <alignment horizontal="left"/>
    </xf>
    <xf numFmtId="0" fontId="0" fillId="0" borderId="3" xfId="0" applyBorder="1"/>
    <xf numFmtId="0" fontId="8" fillId="0" borderId="0" xfId="0" applyFont="1" applyAlignment="1">
      <alignment horizontal="centerContinuous"/>
    </xf>
    <xf numFmtId="0" fontId="8" fillId="0" borderId="0" xfId="0" applyFont="1"/>
    <xf numFmtId="0" fontId="12" fillId="0" borderId="28" xfId="0" applyFont="1" applyBorder="1"/>
    <xf numFmtId="14" fontId="2" fillId="2" borderId="0" xfId="0" applyNumberFormat="1" applyFont="1" applyFill="1"/>
    <xf numFmtId="0" fontId="2" fillId="2" borderId="17" xfId="0" applyFont="1" applyFill="1" applyBorder="1"/>
    <xf numFmtId="0" fontId="2" fillId="2" borderId="18" xfId="0" applyFont="1" applyFill="1" applyBorder="1"/>
    <xf numFmtId="14" fontId="2" fillId="2" borderId="18" xfId="0" applyNumberFormat="1" applyFont="1" applyFill="1" applyBorder="1"/>
    <xf numFmtId="0" fontId="9" fillId="0" borderId="0" xfId="0" applyFont="1" applyAlignment="1">
      <alignment horizontal="centerContinuous"/>
    </xf>
    <xf numFmtId="10" fontId="24" fillId="0" borderId="64" xfId="0" applyNumberFormat="1" applyFont="1" applyBorder="1" applyAlignment="1">
      <alignment horizontal="center" vertical="center"/>
    </xf>
    <xf numFmtId="10" fontId="24" fillId="0" borderId="65" xfId="0" applyNumberFormat="1" applyFont="1" applyBorder="1" applyAlignment="1">
      <alignment horizontal="center" vertical="center"/>
    </xf>
    <xf numFmtId="0" fontId="14" fillId="0" borderId="21" xfId="0" applyFont="1" applyBorder="1" applyAlignment="1">
      <alignment vertical="center"/>
    </xf>
    <xf numFmtId="44" fontId="27" fillId="0" borderId="16" xfId="4" applyNumberFormat="1" applyFont="1" applyFill="1" applyBorder="1" applyAlignment="1">
      <alignment horizontal="left" vertical="center"/>
    </xf>
    <xf numFmtId="44" fontId="27" fillId="0" borderId="18" xfId="4" applyNumberFormat="1" applyFont="1" applyFill="1" applyBorder="1" applyAlignment="1">
      <alignment horizontal="left" vertical="center"/>
    </xf>
    <xf numFmtId="0" fontId="31" fillId="0" borderId="21" xfId="0" applyFont="1" applyBorder="1" applyAlignment="1">
      <alignment vertical="center"/>
    </xf>
    <xf numFmtId="0" fontId="9" fillId="0" borderId="18" xfId="0" applyFont="1" applyBorder="1" applyAlignment="1">
      <alignment horizontal="centerContinuous"/>
    </xf>
    <xf numFmtId="0" fontId="20" fillId="2" borderId="12" xfId="0" applyFont="1" applyFill="1" applyBorder="1" applyAlignment="1">
      <alignment vertical="top" wrapText="1"/>
    </xf>
    <xf numFmtId="3" fontId="20" fillId="2" borderId="12" xfId="0" applyNumberFormat="1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left" vertical="center" wrapText="1"/>
    </xf>
    <xf numFmtId="0" fontId="20" fillId="0" borderId="12" xfId="0" applyFont="1" applyBorder="1" applyAlignment="1">
      <alignment vertical="top" wrapText="1"/>
    </xf>
    <xf numFmtId="43" fontId="6" fillId="3" borderId="12" xfId="5" applyNumberFormat="1" applyFont="1" applyFill="1" applyBorder="1" applyAlignment="1">
      <alignment horizontal="center" vertical="center" wrapText="1"/>
    </xf>
    <xf numFmtId="43" fontId="6" fillId="0" borderId="6" xfId="5" applyNumberFormat="1" applyFont="1" applyBorder="1" applyAlignment="1">
      <alignment horizontal="center" vertical="center" wrapText="1"/>
    </xf>
    <xf numFmtId="43" fontId="6" fillId="0" borderId="13" xfId="5" applyNumberFormat="1" applyFont="1" applyBorder="1" applyAlignment="1">
      <alignment horizontal="center" vertical="center" wrapText="1"/>
    </xf>
    <xf numFmtId="43" fontId="6" fillId="0" borderId="39" xfId="5" applyNumberFormat="1" applyFont="1" applyBorder="1" applyAlignment="1">
      <alignment horizontal="center" vertical="center" wrapText="1"/>
    </xf>
    <xf numFmtId="10" fontId="5" fillId="3" borderId="13" xfId="5" applyNumberFormat="1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left" vertical="top" wrapText="1"/>
    </xf>
    <xf numFmtId="0" fontId="20" fillId="0" borderId="12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/>
    </xf>
    <xf numFmtId="0" fontId="2" fillId="2" borderId="2" xfId="0" applyFont="1" applyFill="1" applyBorder="1"/>
    <xf numFmtId="0" fontId="22" fillId="5" borderId="12" xfId="0" applyFont="1" applyFill="1" applyBorder="1" applyAlignment="1">
      <alignment vertical="top" wrapText="1"/>
    </xf>
    <xf numFmtId="49" fontId="15" fillId="0" borderId="12" xfId="0" applyNumberFormat="1" applyFont="1" applyBorder="1" applyAlignment="1">
      <alignment horizontal="center" vertical="center" wrapText="1"/>
    </xf>
    <xf numFmtId="0" fontId="32" fillId="0" borderId="12" xfId="0" applyFont="1" applyBorder="1" applyAlignment="1">
      <alignment wrapText="1"/>
    </xf>
    <xf numFmtId="0" fontId="32" fillId="7" borderId="12" xfId="0" applyFont="1" applyFill="1" applyBorder="1" applyAlignment="1">
      <alignment vertical="center" wrapText="1"/>
    </xf>
    <xf numFmtId="0" fontId="32" fillId="0" borderId="12" xfId="0" applyFont="1" applyBorder="1" applyAlignment="1">
      <alignment vertical="center" wrapText="1"/>
    </xf>
    <xf numFmtId="1" fontId="0" fillId="0" borderId="12" xfId="0" applyNumberFormat="1" applyBorder="1" applyAlignment="1">
      <alignment vertical="center" wrapText="1"/>
    </xf>
    <xf numFmtId="0" fontId="23" fillId="5" borderId="66" xfId="0" applyFont="1" applyFill="1" applyBorder="1" applyAlignment="1">
      <alignment vertical="top" wrapText="1"/>
    </xf>
    <xf numFmtId="2" fontId="20" fillId="2" borderId="12" xfId="0" applyNumberFormat="1" applyFont="1" applyFill="1" applyBorder="1" applyAlignment="1">
      <alignment horizontal="center" vertical="center" wrapText="1"/>
    </xf>
    <xf numFmtId="1" fontId="33" fillId="0" borderId="12" xfId="0" applyNumberFormat="1" applyFont="1" applyBorder="1" applyAlignment="1">
      <alignment horizontal="center" vertical="center" wrapText="1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left"/>
    </xf>
    <xf numFmtId="0" fontId="20" fillId="2" borderId="12" xfId="0" applyFont="1" applyFill="1" applyBorder="1" applyAlignment="1">
      <alignment horizontal="left" vertical="top" wrapText="1"/>
    </xf>
    <xf numFmtId="0" fontId="3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31" fillId="0" borderId="20" xfId="0" applyFont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2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14" fontId="2" fillId="2" borderId="12" xfId="0" applyNumberFormat="1" applyFont="1" applyFill="1" applyBorder="1" applyAlignment="1">
      <alignment horizontal="left"/>
    </xf>
    <xf numFmtId="0" fontId="24" fillId="0" borderId="17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26" fillId="6" borderId="17" xfId="0" applyFont="1" applyFill="1" applyBorder="1" applyAlignment="1">
      <alignment horizontal="center" vertical="center"/>
    </xf>
    <xf numFmtId="0" fontId="26" fillId="6" borderId="55" xfId="0" applyFont="1" applyFill="1" applyBorder="1" applyAlignment="1">
      <alignment horizontal="center" vertical="center"/>
    </xf>
    <xf numFmtId="0" fontId="26" fillId="6" borderId="59" xfId="0" applyFont="1" applyFill="1" applyBorder="1" applyAlignment="1">
      <alignment horizontal="center" vertical="center"/>
    </xf>
    <xf numFmtId="0" fontId="26" fillId="6" borderId="56" xfId="0" applyFont="1" applyFill="1" applyBorder="1" applyAlignment="1">
      <alignment horizontal="center" vertical="center"/>
    </xf>
    <xf numFmtId="0" fontId="24" fillId="0" borderId="61" xfId="0" applyFont="1" applyBorder="1" applyAlignment="1">
      <alignment horizontal="center" vertical="center"/>
    </xf>
    <xf numFmtId="0" fontId="24" fillId="0" borderId="58" xfId="0" applyFont="1" applyBorder="1" applyAlignment="1">
      <alignment horizontal="center" vertical="center"/>
    </xf>
    <xf numFmtId="0" fontId="26" fillId="6" borderId="47" xfId="0" applyFont="1" applyFill="1" applyBorder="1" applyAlignment="1">
      <alignment horizontal="center" vertical="center" wrapText="1"/>
    </xf>
    <xf numFmtId="0" fontId="25" fillId="0" borderId="48" xfId="0" applyFont="1" applyBorder="1"/>
    <xf numFmtId="0" fontId="24" fillId="0" borderId="62" xfId="0" applyFont="1" applyBorder="1" applyAlignment="1">
      <alignment horizontal="center" vertical="center"/>
    </xf>
    <xf numFmtId="0" fontId="24" fillId="0" borderId="63" xfId="0" applyFont="1" applyBorder="1" applyAlignment="1">
      <alignment horizontal="center" vertical="center"/>
    </xf>
    <xf numFmtId="0" fontId="26" fillId="6" borderId="49" xfId="0" applyFont="1" applyFill="1" applyBorder="1" applyAlignment="1">
      <alignment horizontal="center" vertical="center"/>
    </xf>
    <xf numFmtId="0" fontId="26" fillId="6" borderId="41" xfId="0" applyFont="1" applyFill="1" applyBorder="1" applyAlignment="1">
      <alignment horizontal="center" vertical="center"/>
    </xf>
    <xf numFmtId="0" fontId="25" fillId="0" borderId="41" xfId="0" applyFont="1" applyBorder="1"/>
    <xf numFmtId="0" fontId="25" fillId="0" borderId="42" xfId="0" applyFont="1" applyBorder="1"/>
    <xf numFmtId="0" fontId="26" fillId="6" borderId="43" xfId="0" applyFont="1" applyFill="1" applyBorder="1" applyAlignment="1">
      <alignment horizontal="center" vertical="center"/>
    </xf>
    <xf numFmtId="0" fontId="25" fillId="0" borderId="44" xfId="0" applyFont="1" applyBorder="1"/>
    <xf numFmtId="0" fontId="24" fillId="0" borderId="60" xfId="0" applyFont="1" applyBorder="1" applyAlignment="1">
      <alignment horizontal="center" vertical="center"/>
    </xf>
    <xf numFmtId="0" fontId="24" fillId="0" borderId="57" xfId="0" applyFont="1" applyBorder="1" applyAlignment="1">
      <alignment horizontal="center" vertical="center"/>
    </xf>
    <xf numFmtId="164" fontId="5" fillId="3" borderId="22" xfId="0" applyNumberFormat="1" applyFont="1" applyFill="1" applyBorder="1" applyAlignment="1">
      <alignment horizontal="center" vertical="center" wrapText="1"/>
    </xf>
    <xf numFmtId="164" fontId="5" fillId="3" borderId="24" xfId="0" applyNumberFormat="1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left"/>
    </xf>
    <xf numFmtId="0" fontId="2" fillId="2" borderId="34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0" fillId="3" borderId="19" xfId="0" applyFill="1" applyBorder="1"/>
    <xf numFmtId="0" fontId="0" fillId="3" borderId="21" xfId="0" applyFill="1" applyBorder="1"/>
    <xf numFmtId="0" fontId="0" fillId="3" borderId="24" xfId="0" applyFill="1" applyBorder="1" applyAlignment="1">
      <alignment horizontal="center" vertical="center" wrapText="1"/>
    </xf>
    <xf numFmtId="44" fontId="5" fillId="3" borderId="14" xfId="0" applyNumberFormat="1" applyFont="1" applyFill="1" applyBorder="1" applyAlignment="1">
      <alignment horizontal="center" vertical="center" wrapText="1"/>
    </xf>
    <xf numFmtId="44" fontId="5" fillId="3" borderId="16" xfId="0" applyNumberFormat="1" applyFont="1" applyFill="1" applyBorder="1" applyAlignment="1">
      <alignment horizontal="center" vertical="center" wrapText="1"/>
    </xf>
    <xf numFmtId="44" fontId="5" fillId="3" borderId="19" xfId="0" applyNumberFormat="1" applyFont="1" applyFill="1" applyBorder="1" applyAlignment="1">
      <alignment horizontal="center" vertical="center" wrapText="1"/>
    </xf>
    <xf numFmtId="44" fontId="5" fillId="3" borderId="2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2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165" fontId="6" fillId="0" borderId="12" xfId="0" applyNumberFormat="1" applyFont="1" applyBorder="1" applyAlignment="1">
      <alignment horizontal="center" vertical="center" wrapText="1"/>
    </xf>
    <xf numFmtId="10" fontId="6" fillId="0" borderId="2" xfId="5" applyNumberFormat="1" applyFont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5" fillId="0" borderId="3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4" fontId="2" fillId="2" borderId="2" xfId="0" applyNumberFormat="1" applyFont="1" applyFill="1" applyBorder="1" applyAlignment="1">
      <alignment horizontal="left"/>
    </xf>
    <xf numFmtId="14" fontId="2" fillId="2" borderId="3" xfId="0" applyNumberFormat="1" applyFont="1" applyFill="1" applyBorder="1" applyAlignment="1">
      <alignment horizontal="left"/>
    </xf>
    <xf numFmtId="14" fontId="2" fillId="2" borderId="28" xfId="0" applyNumberFormat="1" applyFont="1" applyFill="1" applyBorder="1" applyAlignment="1">
      <alignment horizontal="left"/>
    </xf>
    <xf numFmtId="14" fontId="2" fillId="2" borderId="29" xfId="0" applyNumberFormat="1" applyFont="1" applyFill="1" applyBorder="1" applyAlignment="1">
      <alignment horizontal="left"/>
    </xf>
    <xf numFmtId="0" fontId="5" fillId="0" borderId="6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44" fontId="13" fillId="3" borderId="22" xfId="6" applyFont="1" applyFill="1" applyBorder="1" applyAlignment="1">
      <alignment horizontal="center" vertical="center" wrapText="1"/>
    </xf>
    <xf numFmtId="44" fontId="14" fillId="3" borderId="24" xfId="6" applyFont="1" applyFill="1" applyBorder="1" applyAlignment="1">
      <alignment horizontal="center" vertical="center" wrapText="1"/>
    </xf>
    <xf numFmtId="165" fontId="5" fillId="3" borderId="22" xfId="0" applyNumberFormat="1" applyFont="1" applyFill="1" applyBorder="1" applyAlignment="1">
      <alignment horizontal="center" vertical="center" wrapText="1"/>
    </xf>
    <xf numFmtId="165" fontId="0" fillId="3" borderId="24" xfId="0" applyNumberFormat="1" applyFill="1" applyBorder="1" applyAlignment="1">
      <alignment horizontal="center" vertical="center" wrapText="1"/>
    </xf>
    <xf numFmtId="10" fontId="5" fillId="3" borderId="14" xfId="5" applyNumberFormat="1" applyFont="1" applyFill="1" applyBorder="1" applyAlignment="1">
      <alignment horizontal="center" vertical="center" wrapText="1"/>
    </xf>
    <xf numFmtId="10" fontId="5" fillId="3" borderId="19" xfId="5" applyNumberFormat="1" applyFont="1" applyFill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40" xfId="0" applyFont="1" applyBorder="1" applyAlignment="1">
      <alignment horizontal="left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2" fillId="4" borderId="12" xfId="0" applyFont="1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 wrapText="1"/>
    </xf>
    <xf numFmtId="0" fontId="19" fillId="4" borderId="28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0" fontId="19" fillId="4" borderId="20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19" fillId="5" borderId="12" xfId="0" applyFont="1" applyFill="1" applyBorder="1" applyAlignment="1">
      <alignment horizontal="center" vertical="top" wrapText="1"/>
    </xf>
    <xf numFmtId="0" fontId="19" fillId="5" borderId="13" xfId="0" applyFont="1" applyFill="1" applyBorder="1" applyAlignment="1">
      <alignment horizontal="center" vertical="top" wrapText="1"/>
    </xf>
    <xf numFmtId="44" fontId="23" fillId="5" borderId="66" xfId="0" applyNumberFormat="1" applyFont="1" applyFill="1" applyBorder="1" applyAlignment="1">
      <alignment horizontal="center" vertical="top" wrapText="1"/>
    </xf>
    <xf numFmtId="0" fontId="23" fillId="5" borderId="67" xfId="0" applyFont="1" applyFill="1" applyBorder="1" applyAlignment="1">
      <alignment horizontal="center" vertical="top" wrapText="1"/>
    </xf>
    <xf numFmtId="0" fontId="2" fillId="2" borderId="53" xfId="0" applyFont="1" applyFill="1" applyBorder="1" applyAlignment="1">
      <alignment horizontal="left"/>
    </xf>
    <xf numFmtId="0" fontId="2" fillId="2" borderId="54" xfId="0" applyFont="1" applyFill="1" applyBorder="1" applyAlignment="1">
      <alignment horizontal="left"/>
    </xf>
    <xf numFmtId="0" fontId="2" fillId="4" borderId="12" xfId="0" applyFont="1" applyFill="1" applyBorder="1" applyAlignment="1">
      <alignment horizontal="left" vertical="center" wrapText="1"/>
    </xf>
  </cellXfs>
  <cellStyles count="7">
    <cellStyle name="Moeda" xfId="6" builtinId="4"/>
    <cellStyle name="Normal" xfId="0" builtinId="0"/>
    <cellStyle name="Normal 173" xfId="2"/>
    <cellStyle name="Normal 2 2 2 2" xfId="3"/>
    <cellStyle name="Separador de milhares" xfId="1" builtinId="3"/>
    <cellStyle name="Separador de milhares 2" xfId="5"/>
    <cellStyle name="Vírgula 5 2 2 2" xfId="4"/>
  </cellStyles>
  <dxfs count="5"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</xdr:colOff>
      <xdr:row>0</xdr:row>
      <xdr:rowOff>57150</xdr:rowOff>
    </xdr:from>
    <xdr:to>
      <xdr:col>1</xdr:col>
      <xdr:colOff>244474</xdr:colOff>
      <xdr:row>5</xdr:row>
      <xdr:rowOff>184957</xdr:rowOff>
    </xdr:to>
    <xdr:pic>
      <xdr:nvPicPr>
        <xdr:cNvPr id="4" name="Imagem 3" descr="BRAZÃO PREFEITURA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4575" r="6294"/>
        <a:stretch>
          <a:fillRect/>
        </a:stretch>
      </xdr:blipFill>
      <xdr:spPr bwMode="auto">
        <a:xfrm>
          <a:off x="76199" y="57150"/>
          <a:ext cx="1095375" cy="13311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552450</xdr:colOff>
      <xdr:row>12</xdr:row>
      <xdr:rowOff>123825</xdr:rowOff>
    </xdr:from>
    <xdr:ext cx="5038725" cy="942975"/>
    <xdr:pic>
      <xdr:nvPicPr>
        <xdr:cNvPr id="2" name="image3.jpg" descr="Resultado de imagem para COMPOSIÇÃO BDI FORMULA TCU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62125" y="2781300"/>
          <a:ext cx="5038725" cy="94297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47626</xdr:colOff>
      <xdr:row>0</xdr:row>
      <xdr:rowOff>85725</xdr:rowOff>
    </xdr:from>
    <xdr:to>
      <xdr:col>1</xdr:col>
      <xdr:colOff>692249</xdr:colOff>
      <xdr:row>5</xdr:row>
      <xdr:rowOff>94362</xdr:rowOff>
    </xdr:to>
    <xdr:pic>
      <xdr:nvPicPr>
        <xdr:cNvPr id="4" name="Imagem 3" descr="BRAZÃO PREFEITURA.jpg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4575" r="6294"/>
        <a:stretch>
          <a:fillRect/>
        </a:stretch>
      </xdr:blipFill>
      <xdr:spPr bwMode="auto">
        <a:xfrm>
          <a:off x="47626" y="85725"/>
          <a:ext cx="1111348" cy="11802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130984</xdr:colOff>
      <xdr:row>0</xdr:row>
      <xdr:rowOff>107318</xdr:rowOff>
    </xdr:from>
    <xdr:to>
      <xdr:col>1</xdr:col>
      <xdr:colOff>1120590</xdr:colOff>
      <xdr:row>5</xdr:row>
      <xdr:rowOff>168087</xdr:rowOff>
    </xdr:to>
    <xdr:pic>
      <xdr:nvPicPr>
        <xdr:cNvPr id="4" name="Imagem 3" descr="BRAZÃO PREFEITURA.jpg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4575" r="6294"/>
        <a:stretch>
          <a:fillRect/>
        </a:stretch>
      </xdr:blipFill>
      <xdr:spPr bwMode="auto">
        <a:xfrm>
          <a:off x="130984" y="107318"/>
          <a:ext cx="1549900" cy="1214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170814</xdr:colOff>
      <xdr:row>0</xdr:row>
      <xdr:rowOff>42756</xdr:rowOff>
    </xdr:from>
    <xdr:to>
      <xdr:col>1</xdr:col>
      <xdr:colOff>603249</xdr:colOff>
      <xdr:row>5</xdr:row>
      <xdr:rowOff>242069</xdr:rowOff>
    </xdr:to>
    <xdr:pic>
      <xdr:nvPicPr>
        <xdr:cNvPr id="2" name="Imagem 1" descr="BRAZÃO PREFEITURA.jpg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4575" r="6294"/>
        <a:stretch>
          <a:fillRect/>
        </a:stretch>
      </xdr:blipFill>
      <xdr:spPr bwMode="auto">
        <a:xfrm>
          <a:off x="170814" y="42756"/>
          <a:ext cx="1289685" cy="13952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1"/>
  <sheetViews>
    <sheetView zoomScaleNormal="100" workbookViewId="0">
      <selection activeCell="D20" sqref="D20"/>
    </sheetView>
  </sheetViews>
  <sheetFormatPr defaultRowHeight="15"/>
  <cols>
    <col min="1" max="1" width="13.85546875" customWidth="1"/>
    <col min="2" max="2" width="12.85546875" customWidth="1"/>
    <col min="3" max="3" width="9.7109375" customWidth="1"/>
    <col min="4" max="4" width="65" customWidth="1"/>
    <col min="5" max="5" width="15.5703125" style="34" customWidth="1"/>
    <col min="6" max="6" width="19.7109375" style="41" customWidth="1"/>
    <col min="7" max="7" width="22.85546875" style="35" customWidth="1"/>
    <col min="8" max="8" width="4.140625" customWidth="1"/>
  </cols>
  <sheetData>
    <row r="1" spans="1:7" ht="20.25" customHeight="1">
      <c r="A1" s="171"/>
      <c r="B1" s="20"/>
      <c r="C1" s="30" t="s">
        <v>53</v>
      </c>
      <c r="D1" s="30"/>
      <c r="E1" s="30"/>
      <c r="F1" s="30"/>
      <c r="G1" s="135"/>
    </row>
    <row r="2" spans="1:7" ht="18" customHeight="1">
      <c r="A2" s="172"/>
      <c r="B2" s="106"/>
      <c r="C2" s="114" t="s">
        <v>54</v>
      </c>
      <c r="D2" s="114"/>
      <c r="E2" s="114"/>
      <c r="F2" s="114"/>
      <c r="G2" s="136"/>
    </row>
    <row r="3" spans="1:7" ht="18.75">
      <c r="A3" s="172"/>
      <c r="B3" s="106"/>
      <c r="C3" s="113" t="s">
        <v>152</v>
      </c>
      <c r="D3" s="113"/>
      <c r="E3" s="113"/>
      <c r="F3" s="113"/>
      <c r="G3" s="136"/>
    </row>
    <row r="4" spans="1:7" ht="18.75">
      <c r="A4" s="172"/>
      <c r="B4" s="106"/>
      <c r="C4" s="113" t="s">
        <v>59</v>
      </c>
      <c r="D4" s="113"/>
      <c r="E4" s="113"/>
      <c r="F4" s="113"/>
      <c r="G4" s="136"/>
    </row>
    <row r="5" spans="1:7" ht="18.75">
      <c r="A5" s="172"/>
      <c r="B5" s="106"/>
      <c r="C5" s="113" t="s">
        <v>154</v>
      </c>
      <c r="D5" s="113"/>
      <c r="E5" s="113"/>
      <c r="F5" s="113"/>
      <c r="G5" s="33"/>
    </row>
    <row r="6" spans="1:7" ht="23.25" customHeight="1" thickBot="1">
      <c r="A6" s="173"/>
      <c r="B6" s="25"/>
      <c r="C6" s="174" t="s">
        <v>60</v>
      </c>
      <c r="D6" s="174"/>
      <c r="E6" s="26"/>
      <c r="F6" s="26"/>
      <c r="G6" s="134"/>
    </row>
    <row r="7" spans="1:7">
      <c r="A7" s="17" t="s">
        <v>4</v>
      </c>
      <c r="B7" s="175" t="str">
        <f>'ORÇAMENTO '!B7:I7</f>
        <v>CONSTRUÇÃO DA CENTRAL DE REGULAÇÃO DE URGÊNCIAS</v>
      </c>
      <c r="C7" s="175"/>
      <c r="D7" s="175"/>
      <c r="E7" s="175"/>
      <c r="F7" s="175"/>
      <c r="G7" s="176"/>
    </row>
    <row r="8" spans="1:7">
      <c r="A8" s="14" t="s">
        <v>5</v>
      </c>
      <c r="B8" s="177" t="str">
        <f>'ORÇAMENTO '!B9:I9</f>
        <v>ESTRADA VICINAL (ACESSO A LOCALIDADE DE FEIJÃO QUEIMADO), BR 356, KM 02, PRESIDENTE COSTA E SILVA, ITAPERUNA-RJ</v>
      </c>
      <c r="C8" s="177"/>
      <c r="D8" s="177"/>
      <c r="E8" s="177"/>
      <c r="F8" s="177"/>
      <c r="G8" s="178"/>
    </row>
    <row r="9" spans="1:7">
      <c r="A9" s="14" t="s">
        <v>6</v>
      </c>
      <c r="B9" s="179">
        <f>'ORÇAMENTO '!B10</f>
        <v>0</v>
      </c>
      <c r="C9" s="179"/>
      <c r="D9" s="9"/>
      <c r="E9" s="38"/>
      <c r="F9" s="39"/>
      <c r="G9" s="40"/>
    </row>
    <row r="10" spans="1:7">
      <c r="A10" s="14" t="str">
        <f>'ORÇAMENTO '!A11</f>
        <v>BANCOS: | SINAPI 03/25 | EMOP 02/25 | ORSE 01/25</v>
      </c>
      <c r="B10" s="9"/>
      <c r="C10" s="9"/>
      <c r="D10" s="9"/>
      <c r="E10" s="38"/>
      <c r="F10" s="39"/>
      <c r="G10" s="40"/>
    </row>
    <row r="11" spans="1:7" ht="16.5" customHeight="1">
      <c r="A11" s="168" t="s">
        <v>30</v>
      </c>
      <c r="B11" s="169"/>
      <c r="C11" s="169"/>
      <c r="D11" s="169"/>
      <c r="E11" s="169"/>
      <c r="F11" s="169"/>
      <c r="G11" s="170"/>
    </row>
    <row r="12" spans="1:7">
      <c r="A12" s="36"/>
      <c r="B12" s="37"/>
      <c r="C12" s="37"/>
      <c r="D12" s="42"/>
      <c r="E12" s="37" t="s">
        <v>155</v>
      </c>
      <c r="F12" s="8"/>
      <c r="G12" s="29"/>
    </row>
    <row r="13" spans="1:7">
      <c r="A13" s="36" t="s">
        <v>0</v>
      </c>
      <c r="B13" s="37" t="s">
        <v>31</v>
      </c>
      <c r="C13" s="37" t="s">
        <v>32</v>
      </c>
      <c r="D13" s="42" t="s">
        <v>33</v>
      </c>
      <c r="E13" s="37" t="s">
        <v>49</v>
      </c>
      <c r="F13" s="8" t="s">
        <v>1</v>
      </c>
      <c r="G13" s="29" t="s">
        <v>34</v>
      </c>
    </row>
    <row r="14" spans="1:7">
      <c r="A14" s="53">
        <v>1</v>
      </c>
      <c r="B14" s="44"/>
      <c r="C14" s="44"/>
      <c r="D14" s="103" t="s">
        <v>62</v>
      </c>
      <c r="E14" s="44"/>
      <c r="F14" s="44"/>
      <c r="G14" s="44"/>
    </row>
    <row r="15" spans="1:7">
      <c r="A15" s="53" t="s">
        <v>44</v>
      </c>
      <c r="B15" s="44"/>
      <c r="C15" s="44"/>
      <c r="D15" s="103" t="s">
        <v>120</v>
      </c>
      <c r="E15" s="44"/>
      <c r="F15" s="44"/>
      <c r="G15" s="44"/>
    </row>
    <row r="16" spans="1:7" ht="36">
      <c r="A16" s="96" t="s">
        <v>126</v>
      </c>
      <c r="B16" s="150">
        <v>10777</v>
      </c>
      <c r="C16" s="148" t="s">
        <v>61</v>
      </c>
      <c r="D16" s="149" t="s">
        <v>578</v>
      </c>
      <c r="E16" s="148" t="s">
        <v>598</v>
      </c>
      <c r="F16" s="148">
        <v>12</v>
      </c>
      <c r="G16" s="148" t="s">
        <v>602</v>
      </c>
    </row>
    <row r="17" spans="1:7" ht="36">
      <c r="A17" s="96" t="s">
        <v>158</v>
      </c>
      <c r="B17" s="148" t="s">
        <v>571</v>
      </c>
      <c r="C17" s="148" t="s">
        <v>61</v>
      </c>
      <c r="D17" s="149" t="s">
        <v>164</v>
      </c>
      <c r="E17" s="148" t="s">
        <v>8</v>
      </c>
      <c r="F17" s="148">
        <v>1</v>
      </c>
      <c r="G17" s="148" t="s">
        <v>602</v>
      </c>
    </row>
    <row r="18" spans="1:7" ht="24">
      <c r="A18" s="96" t="s">
        <v>159</v>
      </c>
      <c r="B18" s="148" t="s">
        <v>572</v>
      </c>
      <c r="C18" s="148" t="s">
        <v>61</v>
      </c>
      <c r="D18" s="149" t="s">
        <v>165</v>
      </c>
      <c r="E18" s="148" t="s">
        <v>8</v>
      </c>
      <c r="F18" s="148">
        <v>1</v>
      </c>
      <c r="G18" s="148" t="s">
        <v>602</v>
      </c>
    </row>
    <row r="19" spans="1:7" ht="36">
      <c r="A19" s="96" t="s">
        <v>160</v>
      </c>
      <c r="B19" s="148" t="s">
        <v>573</v>
      </c>
      <c r="C19" s="148" t="s">
        <v>61</v>
      </c>
      <c r="D19" s="149" t="s">
        <v>166</v>
      </c>
      <c r="E19" s="148" t="s">
        <v>8</v>
      </c>
      <c r="F19" s="148">
        <v>1</v>
      </c>
      <c r="G19" s="148" t="s">
        <v>602</v>
      </c>
    </row>
    <row r="20" spans="1:7" ht="24">
      <c r="A20" s="96" t="s">
        <v>161</v>
      </c>
      <c r="B20" s="148" t="s">
        <v>574</v>
      </c>
      <c r="C20" s="148" t="s">
        <v>61</v>
      </c>
      <c r="D20" s="149" t="s">
        <v>79</v>
      </c>
      <c r="E20" s="148" t="s">
        <v>78</v>
      </c>
      <c r="F20" s="148">
        <v>6</v>
      </c>
      <c r="G20" s="148" t="s">
        <v>602</v>
      </c>
    </row>
    <row r="21" spans="1:7">
      <c r="A21" s="96"/>
      <c r="B21" s="148"/>
      <c r="C21" s="148"/>
      <c r="D21" s="149" t="s">
        <v>603</v>
      </c>
      <c r="E21" s="162">
        <f>2*3</f>
        <v>6</v>
      </c>
      <c r="F21" s="148"/>
      <c r="G21" s="148"/>
    </row>
    <row r="22" spans="1:7" ht="36">
      <c r="A22" s="96" t="s">
        <v>162</v>
      </c>
      <c r="B22" s="148" t="s">
        <v>575</v>
      </c>
      <c r="C22" s="148" t="s">
        <v>61</v>
      </c>
      <c r="D22" s="149" t="s">
        <v>576</v>
      </c>
      <c r="E22" s="148" t="s">
        <v>168</v>
      </c>
      <c r="F22" s="148">
        <v>360</v>
      </c>
      <c r="G22" s="148" t="s">
        <v>602</v>
      </c>
    </row>
    <row r="23" spans="1:7" ht="24">
      <c r="A23" s="96" t="s">
        <v>163</v>
      </c>
      <c r="B23" s="148" t="s">
        <v>577</v>
      </c>
      <c r="C23" s="148" t="s">
        <v>61</v>
      </c>
      <c r="D23" s="149" t="s">
        <v>167</v>
      </c>
      <c r="E23" s="148" t="s">
        <v>78</v>
      </c>
      <c r="F23" s="148">
        <v>346</v>
      </c>
      <c r="G23" s="148" t="s">
        <v>602</v>
      </c>
    </row>
    <row r="24" spans="1:7">
      <c r="A24" s="96"/>
      <c r="B24" s="148"/>
      <c r="C24" s="148"/>
      <c r="D24" s="149" t="s">
        <v>604</v>
      </c>
      <c r="E24" s="148">
        <f>(45+47.02+45)*2</f>
        <v>274.04000000000002</v>
      </c>
      <c r="F24" s="148"/>
      <c r="G24" s="148"/>
    </row>
    <row r="25" spans="1:7">
      <c r="A25" s="53">
        <v>2</v>
      </c>
      <c r="B25" s="47"/>
      <c r="C25" s="47"/>
      <c r="D25" s="103" t="s">
        <v>169</v>
      </c>
      <c r="E25" s="47"/>
      <c r="F25" s="97"/>
      <c r="G25" s="97"/>
    </row>
    <row r="26" spans="1:7" ht="24">
      <c r="A26" s="48" t="s">
        <v>45</v>
      </c>
      <c r="B26" s="49">
        <v>99059</v>
      </c>
      <c r="C26" s="49" t="s">
        <v>61</v>
      </c>
      <c r="D26" s="139" t="s">
        <v>366</v>
      </c>
      <c r="E26" s="49" t="s">
        <v>9</v>
      </c>
      <c r="F26" s="49">
        <v>138</v>
      </c>
      <c r="G26" s="148" t="s">
        <v>156</v>
      </c>
    </row>
    <row r="27" spans="1:7">
      <c r="A27" s="48"/>
      <c r="B27" s="49"/>
      <c r="C27" s="49"/>
      <c r="D27" s="139" t="s">
        <v>605</v>
      </c>
      <c r="E27" s="148">
        <f>45+47.02+45</f>
        <v>137.02000000000001</v>
      </c>
      <c r="F27" s="49"/>
      <c r="G27" s="148"/>
    </row>
    <row r="28" spans="1:7" ht="24">
      <c r="A28" s="48" t="s">
        <v>347</v>
      </c>
      <c r="B28" s="49">
        <v>93358</v>
      </c>
      <c r="C28" s="49" t="s">
        <v>61</v>
      </c>
      <c r="D28" s="139" t="s">
        <v>367</v>
      </c>
      <c r="E28" s="49" t="s">
        <v>80</v>
      </c>
      <c r="F28" s="140">
        <v>103.636</v>
      </c>
      <c r="G28" s="148" t="s">
        <v>156</v>
      </c>
    </row>
    <row r="29" spans="1:7">
      <c r="A29" s="163" t="s">
        <v>606</v>
      </c>
      <c r="B29" s="164" t="s">
        <v>607</v>
      </c>
      <c r="C29" s="164" t="s">
        <v>608</v>
      </c>
      <c r="D29" s="165" t="s">
        <v>609</v>
      </c>
      <c r="E29" s="71" t="s">
        <v>610</v>
      </c>
      <c r="F29" s="140"/>
      <c r="G29" s="148"/>
    </row>
    <row r="30" spans="1:7">
      <c r="A30" s="48">
        <v>30</v>
      </c>
      <c r="B30" s="49">
        <v>0.85</v>
      </c>
      <c r="C30" s="49">
        <v>1</v>
      </c>
      <c r="D30" s="166">
        <v>1.3</v>
      </c>
      <c r="E30" s="161">
        <f>A30*B30*C30*D30</f>
        <v>33.15</v>
      </c>
      <c r="F30" s="140"/>
      <c r="G30" s="148"/>
    </row>
    <row r="31" spans="1:7">
      <c r="A31" s="48">
        <v>27</v>
      </c>
      <c r="B31" s="49">
        <v>1.05</v>
      </c>
      <c r="C31" s="49">
        <v>1.2</v>
      </c>
      <c r="D31" s="166">
        <v>1.3</v>
      </c>
      <c r="E31" s="161">
        <f t="shared" ref="E31:E35" si="0">A31*B31*C31*D31</f>
        <v>44.226000000000006</v>
      </c>
      <c r="F31" s="140"/>
      <c r="G31" s="148"/>
    </row>
    <row r="32" spans="1:7">
      <c r="A32" s="48">
        <v>2</v>
      </c>
      <c r="B32" s="49">
        <v>1.25</v>
      </c>
      <c r="C32" s="49">
        <v>1.4</v>
      </c>
      <c r="D32" s="166">
        <v>1.3</v>
      </c>
      <c r="E32" s="161">
        <f t="shared" si="0"/>
        <v>4.55</v>
      </c>
      <c r="F32" s="140"/>
      <c r="G32" s="148"/>
    </row>
    <row r="33" spans="1:7">
      <c r="A33" s="48">
        <v>6</v>
      </c>
      <c r="B33" s="49">
        <v>1.2</v>
      </c>
      <c r="C33" s="49">
        <v>2</v>
      </c>
      <c r="D33" s="166">
        <v>1.3</v>
      </c>
      <c r="E33" s="161">
        <f t="shared" si="0"/>
        <v>18.72</v>
      </c>
      <c r="F33" s="140"/>
      <c r="G33" s="148"/>
    </row>
    <row r="34" spans="1:7">
      <c r="A34" s="48">
        <v>1</v>
      </c>
      <c r="B34" s="49">
        <v>1.2</v>
      </c>
      <c r="C34" s="49">
        <v>1.6</v>
      </c>
      <c r="D34" s="166">
        <v>1.3</v>
      </c>
      <c r="E34" s="161">
        <f t="shared" si="0"/>
        <v>2.496</v>
      </c>
      <c r="F34" s="140"/>
      <c r="G34" s="148"/>
    </row>
    <row r="35" spans="1:7">
      <c r="A35" s="48">
        <v>5</v>
      </c>
      <c r="B35" s="49">
        <v>0.7</v>
      </c>
      <c r="C35" s="49">
        <v>0.7</v>
      </c>
      <c r="D35" s="166">
        <v>1.3</v>
      </c>
      <c r="E35" s="161">
        <f t="shared" si="0"/>
        <v>3.1849999999999996</v>
      </c>
      <c r="F35" s="140"/>
      <c r="G35" s="148"/>
    </row>
    <row r="36" spans="1:7" ht="36">
      <c r="A36" s="48" t="s">
        <v>348</v>
      </c>
      <c r="B36" s="49">
        <v>96540</v>
      </c>
      <c r="C36" s="49" t="s">
        <v>61</v>
      </c>
      <c r="D36" s="139" t="s">
        <v>368</v>
      </c>
      <c r="E36" s="49" t="s">
        <v>78</v>
      </c>
      <c r="F36" s="49">
        <v>66.400000000000006</v>
      </c>
      <c r="G36" s="148" t="s">
        <v>156</v>
      </c>
    </row>
    <row r="37" spans="1:7" ht="36">
      <c r="A37" s="48" t="s">
        <v>349</v>
      </c>
      <c r="B37" s="49">
        <v>100324</v>
      </c>
      <c r="C37" s="49" t="s">
        <v>61</v>
      </c>
      <c r="D37" s="139" t="s">
        <v>369</v>
      </c>
      <c r="E37" s="49" t="s">
        <v>80</v>
      </c>
      <c r="F37" s="49">
        <v>4.09</v>
      </c>
      <c r="G37" s="148" t="s">
        <v>156</v>
      </c>
    </row>
    <row r="38" spans="1:7" ht="24">
      <c r="A38" s="48" t="s">
        <v>350</v>
      </c>
      <c r="B38" s="49">
        <v>96536</v>
      </c>
      <c r="C38" s="49" t="s">
        <v>61</v>
      </c>
      <c r="D38" s="139" t="s">
        <v>370</v>
      </c>
      <c r="E38" s="49" t="s">
        <v>78</v>
      </c>
      <c r="F38" s="49">
        <v>242.7</v>
      </c>
      <c r="G38" s="148" t="s">
        <v>156</v>
      </c>
    </row>
    <row r="39" spans="1:7" ht="24">
      <c r="A39" s="48" t="s">
        <v>351</v>
      </c>
      <c r="B39" s="49">
        <v>96545</v>
      </c>
      <c r="C39" s="49" t="s">
        <v>61</v>
      </c>
      <c r="D39" s="139" t="s">
        <v>371</v>
      </c>
      <c r="E39" s="49" t="s">
        <v>10</v>
      </c>
      <c r="F39" s="49">
        <v>253</v>
      </c>
      <c r="G39" s="148" t="s">
        <v>156</v>
      </c>
    </row>
    <row r="40" spans="1:7" ht="24">
      <c r="A40" s="48" t="s">
        <v>352</v>
      </c>
      <c r="B40" s="49">
        <v>96546</v>
      </c>
      <c r="C40" s="49" t="s">
        <v>61</v>
      </c>
      <c r="D40" s="139" t="s">
        <v>372</v>
      </c>
      <c r="E40" s="49" t="s">
        <v>10</v>
      </c>
      <c r="F40" s="49">
        <v>1328</v>
      </c>
      <c r="G40" s="148" t="s">
        <v>156</v>
      </c>
    </row>
    <row r="41" spans="1:7" ht="24">
      <c r="A41" s="48" t="s">
        <v>353</v>
      </c>
      <c r="B41" s="71">
        <v>104920</v>
      </c>
      <c r="C41" s="49" t="s">
        <v>61</v>
      </c>
      <c r="D41" s="139" t="s">
        <v>579</v>
      </c>
      <c r="E41" s="49" t="s">
        <v>10</v>
      </c>
      <c r="F41" s="49">
        <v>366</v>
      </c>
      <c r="G41" s="148" t="s">
        <v>156</v>
      </c>
    </row>
    <row r="42" spans="1:7" ht="24">
      <c r="A42" s="48" t="s">
        <v>354</v>
      </c>
      <c r="B42" s="71">
        <v>104921</v>
      </c>
      <c r="C42" s="49" t="s">
        <v>61</v>
      </c>
      <c r="D42" s="139" t="s">
        <v>580</v>
      </c>
      <c r="E42" s="49" t="s">
        <v>10</v>
      </c>
      <c r="F42" s="49">
        <v>267</v>
      </c>
      <c r="G42" s="148" t="s">
        <v>156</v>
      </c>
    </row>
    <row r="43" spans="1:7" ht="24">
      <c r="A43" s="48" t="s">
        <v>355</v>
      </c>
      <c r="B43" s="49">
        <v>96543</v>
      </c>
      <c r="C43" s="49" t="s">
        <v>61</v>
      </c>
      <c r="D43" s="139" t="s">
        <v>373</v>
      </c>
      <c r="E43" s="49" t="s">
        <v>10</v>
      </c>
      <c r="F43" s="49">
        <v>361</v>
      </c>
      <c r="G43" s="148" t="s">
        <v>156</v>
      </c>
    </row>
    <row r="44" spans="1:7" ht="24">
      <c r="A44" s="48" t="s">
        <v>356</v>
      </c>
      <c r="B44" s="49">
        <v>95241</v>
      </c>
      <c r="C44" s="49" t="s">
        <v>61</v>
      </c>
      <c r="D44" s="139" t="s">
        <v>374</v>
      </c>
      <c r="E44" s="49" t="s">
        <v>78</v>
      </c>
      <c r="F44" s="49">
        <v>798.66</v>
      </c>
      <c r="G44" s="148" t="s">
        <v>156</v>
      </c>
    </row>
    <row r="45" spans="1:7">
      <c r="A45" s="48"/>
      <c r="B45" s="49"/>
      <c r="C45" s="49"/>
      <c r="D45" s="139" t="s">
        <v>611</v>
      </c>
      <c r="E45" s="49" t="s">
        <v>612</v>
      </c>
      <c r="F45" s="49"/>
      <c r="G45" s="148"/>
    </row>
    <row r="46" spans="1:7">
      <c r="A46" s="48"/>
      <c r="B46" s="49"/>
      <c r="C46" s="49"/>
      <c r="D46" s="139" t="s">
        <v>169</v>
      </c>
      <c r="E46" s="49">
        <v>81.790000000000006</v>
      </c>
      <c r="F46" s="49"/>
      <c r="G46" s="148"/>
    </row>
    <row r="47" spans="1:7">
      <c r="A47" s="48"/>
      <c r="B47" s="49"/>
      <c r="C47" s="49"/>
      <c r="D47" s="139" t="s">
        <v>192</v>
      </c>
      <c r="E47" s="49">
        <v>716.87</v>
      </c>
      <c r="F47" s="49"/>
      <c r="G47" s="148"/>
    </row>
    <row r="48" spans="1:7" ht="36">
      <c r="A48" s="48" t="s">
        <v>357</v>
      </c>
      <c r="B48" s="49">
        <v>96557</v>
      </c>
      <c r="C48" s="49" t="s">
        <v>61</v>
      </c>
      <c r="D48" s="139" t="s">
        <v>375</v>
      </c>
      <c r="E48" s="49" t="s">
        <v>80</v>
      </c>
      <c r="F48" s="49">
        <v>44.6</v>
      </c>
      <c r="G48" s="148" t="s">
        <v>156</v>
      </c>
    </row>
    <row r="49" spans="1:7">
      <c r="A49" s="48" t="s">
        <v>358</v>
      </c>
      <c r="B49" s="49">
        <v>100574</v>
      </c>
      <c r="C49" s="49" t="s">
        <v>61</v>
      </c>
      <c r="D49" s="139" t="s">
        <v>376</v>
      </c>
      <c r="E49" s="49" t="s">
        <v>80</v>
      </c>
      <c r="F49" s="49">
        <v>239.59</v>
      </c>
      <c r="G49" s="148" t="s">
        <v>156</v>
      </c>
    </row>
    <row r="50" spans="1:7" ht="24">
      <c r="A50" s="48" t="s">
        <v>359</v>
      </c>
      <c r="B50" s="49">
        <v>93382</v>
      </c>
      <c r="C50" s="49" t="s">
        <v>61</v>
      </c>
      <c r="D50" s="139" t="s">
        <v>81</v>
      </c>
      <c r="E50" s="49" t="s">
        <v>80</v>
      </c>
      <c r="F50" s="140">
        <v>77.036000000000001</v>
      </c>
      <c r="G50" s="148" t="s">
        <v>156</v>
      </c>
    </row>
    <row r="51" spans="1:7" ht="24">
      <c r="A51" s="48" t="s">
        <v>360</v>
      </c>
      <c r="B51" s="49">
        <v>98557</v>
      </c>
      <c r="C51" s="49" t="s">
        <v>61</v>
      </c>
      <c r="D51" s="139" t="s">
        <v>377</v>
      </c>
      <c r="E51" s="49" t="s">
        <v>78</v>
      </c>
      <c r="F51" s="49">
        <v>242.7</v>
      </c>
      <c r="G51" s="148" t="s">
        <v>156</v>
      </c>
    </row>
    <row r="52" spans="1:7">
      <c r="A52" s="53">
        <v>3</v>
      </c>
      <c r="B52" s="47"/>
      <c r="C52" s="47"/>
      <c r="D52" s="103" t="s">
        <v>170</v>
      </c>
      <c r="E52" s="47"/>
      <c r="F52" s="97"/>
      <c r="G52" s="97"/>
    </row>
    <row r="53" spans="1:7">
      <c r="A53" s="53" t="s">
        <v>46</v>
      </c>
      <c r="B53" s="47"/>
      <c r="C53" s="47"/>
      <c r="D53" s="103" t="s">
        <v>171</v>
      </c>
      <c r="E53" s="47"/>
      <c r="F53" s="97"/>
      <c r="G53" s="97"/>
    </row>
    <row r="54" spans="1:7" ht="36">
      <c r="A54" s="96" t="s">
        <v>82</v>
      </c>
      <c r="B54" s="49">
        <v>92423</v>
      </c>
      <c r="C54" s="71" t="s">
        <v>61</v>
      </c>
      <c r="D54" s="139" t="s">
        <v>361</v>
      </c>
      <c r="E54" s="49" t="s">
        <v>78</v>
      </c>
      <c r="F54" s="49">
        <v>253</v>
      </c>
      <c r="G54" s="148" t="s">
        <v>156</v>
      </c>
    </row>
    <row r="55" spans="1:7" ht="36">
      <c r="A55" s="96" t="s">
        <v>172</v>
      </c>
      <c r="B55" s="49">
        <v>92762</v>
      </c>
      <c r="C55" s="71" t="s">
        <v>61</v>
      </c>
      <c r="D55" s="139" t="s">
        <v>362</v>
      </c>
      <c r="E55" s="49" t="s">
        <v>10</v>
      </c>
      <c r="F55" s="49">
        <v>599</v>
      </c>
      <c r="G55" s="148" t="s">
        <v>156</v>
      </c>
    </row>
    <row r="56" spans="1:7" ht="36">
      <c r="A56" s="96" t="s">
        <v>173</v>
      </c>
      <c r="B56" s="49">
        <v>92763</v>
      </c>
      <c r="C56" s="71" t="s">
        <v>61</v>
      </c>
      <c r="D56" s="139" t="s">
        <v>363</v>
      </c>
      <c r="E56" s="49" t="s">
        <v>10</v>
      </c>
      <c r="F56" s="49">
        <v>548</v>
      </c>
      <c r="G56" s="148" t="s">
        <v>156</v>
      </c>
    </row>
    <row r="57" spans="1:7" ht="36">
      <c r="A57" s="96" t="s">
        <v>174</v>
      </c>
      <c r="B57" s="49">
        <v>92759</v>
      </c>
      <c r="C57" s="71" t="s">
        <v>61</v>
      </c>
      <c r="D57" s="139" t="s">
        <v>364</v>
      </c>
      <c r="E57" s="49" t="s">
        <v>10</v>
      </c>
      <c r="F57" s="49">
        <v>308</v>
      </c>
      <c r="G57" s="148" t="s">
        <v>156</v>
      </c>
    </row>
    <row r="58" spans="1:7" ht="36">
      <c r="A58" s="96" t="s">
        <v>175</v>
      </c>
      <c r="B58" s="49">
        <v>94966</v>
      </c>
      <c r="C58" s="71" t="s">
        <v>61</v>
      </c>
      <c r="D58" s="139" t="s">
        <v>17</v>
      </c>
      <c r="E58" s="49" t="s">
        <v>80</v>
      </c>
      <c r="F58" s="49">
        <v>12.9</v>
      </c>
      <c r="G58" s="148" t="s">
        <v>156</v>
      </c>
    </row>
    <row r="59" spans="1:7" ht="36">
      <c r="A59" s="96" t="s">
        <v>176</v>
      </c>
      <c r="B59" s="49">
        <v>92764</v>
      </c>
      <c r="C59" s="71" t="s">
        <v>61</v>
      </c>
      <c r="D59" s="139" t="s">
        <v>365</v>
      </c>
      <c r="E59" s="49" t="s">
        <v>10</v>
      </c>
      <c r="F59" s="49">
        <v>327</v>
      </c>
      <c r="G59" s="148" t="s">
        <v>156</v>
      </c>
    </row>
    <row r="60" spans="1:7">
      <c r="A60" s="53" t="s">
        <v>63</v>
      </c>
      <c r="B60" s="47"/>
      <c r="C60" s="47"/>
      <c r="D60" s="103" t="s">
        <v>177</v>
      </c>
      <c r="E60" s="47"/>
      <c r="F60" s="97"/>
      <c r="G60" s="97"/>
    </row>
    <row r="61" spans="1:7" ht="36">
      <c r="A61" s="96" t="s">
        <v>83</v>
      </c>
      <c r="B61" s="49">
        <v>92760</v>
      </c>
      <c r="C61" s="71" t="s">
        <v>61</v>
      </c>
      <c r="D61" s="139" t="s">
        <v>378</v>
      </c>
      <c r="E61" s="49" t="s">
        <v>10</v>
      </c>
      <c r="F61" s="49">
        <v>42</v>
      </c>
      <c r="G61" s="148" t="s">
        <v>156</v>
      </c>
    </row>
    <row r="62" spans="1:7" ht="36">
      <c r="A62" s="96" t="s">
        <v>178</v>
      </c>
      <c r="B62" s="49">
        <v>92761</v>
      </c>
      <c r="C62" s="71" t="s">
        <v>61</v>
      </c>
      <c r="D62" s="139" t="s">
        <v>379</v>
      </c>
      <c r="E62" s="49" t="s">
        <v>10</v>
      </c>
      <c r="F62" s="49">
        <v>89</v>
      </c>
      <c r="G62" s="148" t="s">
        <v>156</v>
      </c>
    </row>
    <row r="63" spans="1:7" ht="36">
      <c r="A63" s="96" t="s">
        <v>179</v>
      </c>
      <c r="B63" s="49">
        <v>92762</v>
      </c>
      <c r="C63" s="71" t="s">
        <v>61</v>
      </c>
      <c r="D63" s="139" t="s">
        <v>362</v>
      </c>
      <c r="E63" s="49" t="s">
        <v>10</v>
      </c>
      <c r="F63" s="49">
        <v>829</v>
      </c>
      <c r="G63" s="148" t="s">
        <v>156</v>
      </c>
    </row>
    <row r="64" spans="1:7" ht="36">
      <c r="A64" s="96" t="s">
        <v>180</v>
      </c>
      <c r="B64" s="49">
        <v>92763</v>
      </c>
      <c r="C64" s="71" t="s">
        <v>61</v>
      </c>
      <c r="D64" s="139" t="s">
        <v>363</v>
      </c>
      <c r="E64" s="49" t="s">
        <v>10</v>
      </c>
      <c r="F64" s="49">
        <v>321</v>
      </c>
      <c r="G64" s="148" t="s">
        <v>156</v>
      </c>
    </row>
    <row r="65" spans="1:7" ht="36">
      <c r="A65" s="96" t="s">
        <v>181</v>
      </c>
      <c r="B65" s="49">
        <v>92764</v>
      </c>
      <c r="C65" s="71" t="s">
        <v>61</v>
      </c>
      <c r="D65" s="139" t="s">
        <v>365</v>
      </c>
      <c r="E65" s="49" t="s">
        <v>10</v>
      </c>
      <c r="F65" s="49">
        <v>180</v>
      </c>
      <c r="G65" s="148" t="s">
        <v>156</v>
      </c>
    </row>
    <row r="66" spans="1:7" ht="36">
      <c r="A66" s="96" t="s">
        <v>182</v>
      </c>
      <c r="B66" s="49">
        <v>94966</v>
      </c>
      <c r="C66" s="71" t="s">
        <v>61</v>
      </c>
      <c r="D66" s="139" t="s">
        <v>17</v>
      </c>
      <c r="E66" s="49" t="s">
        <v>80</v>
      </c>
      <c r="F66" s="49">
        <v>26.3</v>
      </c>
      <c r="G66" s="148" t="s">
        <v>156</v>
      </c>
    </row>
    <row r="67" spans="1:7" ht="36">
      <c r="A67" s="96" t="s">
        <v>183</v>
      </c>
      <c r="B67" s="49">
        <v>92759</v>
      </c>
      <c r="C67" s="71" t="s">
        <v>61</v>
      </c>
      <c r="D67" s="139" t="s">
        <v>364</v>
      </c>
      <c r="E67" s="49" t="s">
        <v>10</v>
      </c>
      <c r="F67" s="49">
        <v>474</v>
      </c>
      <c r="G67" s="148" t="s">
        <v>156</v>
      </c>
    </row>
    <row r="68" spans="1:7" ht="36">
      <c r="A68" s="96" t="s">
        <v>184</v>
      </c>
      <c r="B68" s="49">
        <v>92460</v>
      </c>
      <c r="C68" s="71" t="s">
        <v>61</v>
      </c>
      <c r="D68" s="139" t="s">
        <v>380</v>
      </c>
      <c r="E68" s="49" t="s">
        <v>78</v>
      </c>
      <c r="F68" s="49">
        <v>295.3</v>
      </c>
      <c r="G68" s="148" t="s">
        <v>156</v>
      </c>
    </row>
    <row r="69" spans="1:7">
      <c r="A69" s="53" t="s">
        <v>64</v>
      </c>
      <c r="B69" s="47"/>
      <c r="C69" s="47"/>
      <c r="D69" s="103" t="s">
        <v>186</v>
      </c>
      <c r="E69" s="47"/>
      <c r="F69" s="97"/>
      <c r="G69" s="97"/>
    </row>
    <row r="70" spans="1:7" ht="63.75">
      <c r="A70" s="48" t="s">
        <v>84</v>
      </c>
      <c r="B70" s="155" t="s">
        <v>546</v>
      </c>
      <c r="C70" s="49" t="s">
        <v>185</v>
      </c>
      <c r="D70" s="141" t="s">
        <v>540</v>
      </c>
      <c r="E70" s="49" t="s">
        <v>78</v>
      </c>
      <c r="F70" s="49">
        <v>628.29999999999995</v>
      </c>
      <c r="G70" s="148" t="s">
        <v>156</v>
      </c>
    </row>
    <row r="71" spans="1:7">
      <c r="A71" s="53">
        <v>4</v>
      </c>
      <c r="B71" s="47"/>
      <c r="C71" s="47"/>
      <c r="D71" s="103" t="s">
        <v>187</v>
      </c>
      <c r="E71" s="47"/>
      <c r="F71" s="97"/>
      <c r="G71" s="97"/>
    </row>
    <row r="72" spans="1:7" ht="36">
      <c r="A72" s="96" t="s">
        <v>47</v>
      </c>
      <c r="B72" s="49">
        <v>103338</v>
      </c>
      <c r="C72" s="71" t="s">
        <v>61</v>
      </c>
      <c r="D72" s="139" t="s">
        <v>384</v>
      </c>
      <c r="E72" s="49" t="s">
        <v>78</v>
      </c>
      <c r="F72" s="49">
        <v>1091</v>
      </c>
      <c r="G72" s="148" t="s">
        <v>156</v>
      </c>
    </row>
    <row r="73" spans="1:7" ht="48">
      <c r="A73" s="96" t="s">
        <v>55</v>
      </c>
      <c r="B73" s="49">
        <v>96369</v>
      </c>
      <c r="C73" s="71" t="s">
        <v>61</v>
      </c>
      <c r="D73" s="139" t="s">
        <v>385</v>
      </c>
      <c r="E73" s="49" t="s">
        <v>78</v>
      </c>
      <c r="F73" s="49">
        <v>471.05</v>
      </c>
      <c r="G73" s="148" t="s">
        <v>156</v>
      </c>
    </row>
    <row r="74" spans="1:7" ht="36">
      <c r="A74" s="96" t="s">
        <v>381</v>
      </c>
      <c r="B74" s="49">
        <v>101161</v>
      </c>
      <c r="C74" s="71" t="s">
        <v>61</v>
      </c>
      <c r="D74" s="139" t="s">
        <v>386</v>
      </c>
      <c r="E74" s="49" t="s">
        <v>78</v>
      </c>
      <c r="F74" s="49">
        <v>28.87</v>
      </c>
      <c r="G74" s="148" t="s">
        <v>156</v>
      </c>
    </row>
    <row r="75" spans="1:7" ht="24">
      <c r="A75" s="96" t="s">
        <v>382</v>
      </c>
      <c r="B75" s="49">
        <v>93191</v>
      </c>
      <c r="C75" s="71" t="s">
        <v>61</v>
      </c>
      <c r="D75" s="139" t="s">
        <v>387</v>
      </c>
      <c r="E75" s="49" t="s">
        <v>9</v>
      </c>
      <c r="F75" s="49">
        <v>142.68</v>
      </c>
      <c r="G75" s="148" t="s">
        <v>156</v>
      </c>
    </row>
    <row r="76" spans="1:7" ht="24">
      <c r="A76" s="96" t="s">
        <v>383</v>
      </c>
      <c r="B76" s="49">
        <v>93199</v>
      </c>
      <c r="C76" s="71" t="s">
        <v>61</v>
      </c>
      <c r="D76" s="139" t="s">
        <v>388</v>
      </c>
      <c r="E76" s="49" t="s">
        <v>9</v>
      </c>
      <c r="F76" s="49">
        <v>102</v>
      </c>
      <c r="G76" s="148" t="s">
        <v>156</v>
      </c>
    </row>
    <row r="77" spans="1:7">
      <c r="A77" s="53">
        <v>5</v>
      </c>
      <c r="B77" s="47"/>
      <c r="C77" s="47"/>
      <c r="D77" s="103" t="s">
        <v>188</v>
      </c>
      <c r="E77" s="47"/>
      <c r="F77" s="97"/>
      <c r="G77" s="97"/>
    </row>
    <row r="78" spans="1:7">
      <c r="A78" s="53" t="s">
        <v>48</v>
      </c>
      <c r="B78" s="47"/>
      <c r="C78" s="47"/>
      <c r="D78" s="103" t="s">
        <v>189</v>
      </c>
      <c r="E78" s="47"/>
      <c r="F78" s="97"/>
      <c r="G78" s="97"/>
    </row>
    <row r="79" spans="1:7" ht="48">
      <c r="A79" s="96" t="s">
        <v>85</v>
      </c>
      <c r="B79" s="49">
        <v>87530</v>
      </c>
      <c r="C79" s="71" t="s">
        <v>61</v>
      </c>
      <c r="D79" s="139" t="s">
        <v>389</v>
      </c>
      <c r="E79" s="49" t="s">
        <v>78</v>
      </c>
      <c r="F79" s="49">
        <v>1796.26</v>
      </c>
      <c r="G79" s="148" t="s">
        <v>156</v>
      </c>
    </row>
    <row r="80" spans="1:7" ht="48">
      <c r="A80" s="96" t="s">
        <v>190</v>
      </c>
      <c r="B80" s="49">
        <v>87811</v>
      </c>
      <c r="C80" s="71" t="s">
        <v>61</v>
      </c>
      <c r="D80" s="139" t="s">
        <v>390</v>
      </c>
      <c r="E80" s="49" t="s">
        <v>78</v>
      </c>
      <c r="F80" s="49">
        <v>385.74</v>
      </c>
      <c r="G80" s="148" t="s">
        <v>156</v>
      </c>
    </row>
    <row r="81" spans="1:7" ht="36">
      <c r="A81" s="96" t="s">
        <v>191</v>
      </c>
      <c r="B81" s="49">
        <v>87905</v>
      </c>
      <c r="C81" s="71" t="s">
        <v>61</v>
      </c>
      <c r="D81" s="139" t="s">
        <v>391</v>
      </c>
      <c r="E81" s="49" t="s">
        <v>78</v>
      </c>
      <c r="F81" s="161">
        <v>2182</v>
      </c>
      <c r="G81" s="148" t="s">
        <v>156</v>
      </c>
    </row>
    <row r="82" spans="1:7">
      <c r="A82" s="53" t="s">
        <v>86</v>
      </c>
      <c r="B82" s="47"/>
      <c r="C82" s="47"/>
      <c r="D82" s="103" t="s">
        <v>192</v>
      </c>
      <c r="E82" s="47"/>
      <c r="F82" s="97"/>
      <c r="G82" s="97"/>
    </row>
    <row r="83" spans="1:7" ht="36">
      <c r="A83" s="96" t="s">
        <v>87</v>
      </c>
      <c r="B83" s="71">
        <v>94995</v>
      </c>
      <c r="C83" s="71" t="s">
        <v>61</v>
      </c>
      <c r="D83" s="142" t="s">
        <v>392</v>
      </c>
      <c r="E83" s="71" t="s">
        <v>78</v>
      </c>
      <c r="F83" s="71">
        <v>991.52</v>
      </c>
      <c r="G83" s="148" t="s">
        <v>156</v>
      </c>
    </row>
    <row r="84" spans="1:7" ht="36">
      <c r="A84" s="96" t="s">
        <v>193</v>
      </c>
      <c r="B84" s="71">
        <v>87622</v>
      </c>
      <c r="C84" s="71" t="s">
        <v>61</v>
      </c>
      <c r="D84" s="142" t="s">
        <v>570</v>
      </c>
      <c r="E84" s="71" t="s">
        <v>78</v>
      </c>
      <c r="F84" s="71">
        <v>732.09</v>
      </c>
      <c r="G84" s="148" t="s">
        <v>156</v>
      </c>
    </row>
    <row r="85" spans="1:7">
      <c r="A85" s="53">
        <v>6</v>
      </c>
      <c r="B85" s="47"/>
      <c r="C85" s="47"/>
      <c r="D85" s="103" t="s">
        <v>68</v>
      </c>
      <c r="E85" s="47"/>
      <c r="F85" s="97"/>
      <c r="G85" s="97"/>
    </row>
    <row r="86" spans="1:7" ht="48">
      <c r="A86" s="48" t="s">
        <v>72</v>
      </c>
      <c r="B86" s="49">
        <v>94207</v>
      </c>
      <c r="C86" s="49" t="s">
        <v>61</v>
      </c>
      <c r="D86" s="139" t="s">
        <v>393</v>
      </c>
      <c r="E86" s="49" t="s">
        <v>78</v>
      </c>
      <c r="F86" s="161">
        <v>513.70000000000005</v>
      </c>
      <c r="G86" s="148" t="s">
        <v>156</v>
      </c>
    </row>
    <row r="87" spans="1:7" ht="24">
      <c r="A87" s="48" t="s">
        <v>73</v>
      </c>
      <c r="B87" s="49">
        <v>94216</v>
      </c>
      <c r="C87" s="49" t="s">
        <v>61</v>
      </c>
      <c r="D87" s="139" t="s">
        <v>394</v>
      </c>
      <c r="E87" s="49" t="s">
        <v>78</v>
      </c>
      <c r="F87" s="49">
        <v>101.18</v>
      </c>
      <c r="G87" s="148" t="s">
        <v>156</v>
      </c>
    </row>
    <row r="88" spans="1:7" ht="36.75">
      <c r="A88" s="48" t="s">
        <v>74</v>
      </c>
      <c r="B88" s="148">
        <v>10778</v>
      </c>
      <c r="C88" s="49" t="s">
        <v>61</v>
      </c>
      <c r="D88" s="156" t="s">
        <v>583</v>
      </c>
      <c r="E88" s="49" t="s">
        <v>10</v>
      </c>
      <c r="F88" s="161">
        <v>2006</v>
      </c>
      <c r="G88" s="148" t="s">
        <v>156</v>
      </c>
    </row>
    <row r="89" spans="1:7" ht="60">
      <c r="A89" s="48" t="s">
        <v>75</v>
      </c>
      <c r="B89" s="49">
        <v>100383</v>
      </c>
      <c r="C89" s="49" t="s">
        <v>61</v>
      </c>
      <c r="D89" s="139" t="s">
        <v>13</v>
      </c>
      <c r="E89" s="49" t="s">
        <v>78</v>
      </c>
      <c r="F89" s="161">
        <v>513.70000000000005</v>
      </c>
      <c r="G89" s="148" t="s">
        <v>156</v>
      </c>
    </row>
    <row r="90" spans="1:7" ht="36">
      <c r="A90" s="48" t="s">
        <v>202</v>
      </c>
      <c r="B90" s="49">
        <v>92543</v>
      </c>
      <c r="C90" s="49" t="s">
        <v>61</v>
      </c>
      <c r="D90" s="139" t="s">
        <v>12</v>
      </c>
      <c r="E90" s="49" t="s">
        <v>78</v>
      </c>
      <c r="F90" s="161">
        <v>513.70000000000005</v>
      </c>
      <c r="G90" s="148" t="s">
        <v>156</v>
      </c>
    </row>
    <row r="91" spans="1:7" ht="24">
      <c r="A91" s="48" t="s">
        <v>203</v>
      </c>
      <c r="B91" s="49">
        <v>94229</v>
      </c>
      <c r="C91" s="49" t="s">
        <v>61</v>
      </c>
      <c r="D91" s="139" t="s">
        <v>14</v>
      </c>
      <c r="E91" s="49" t="s">
        <v>9</v>
      </c>
      <c r="F91" s="161">
        <v>109.1</v>
      </c>
      <c r="G91" s="148" t="s">
        <v>156</v>
      </c>
    </row>
    <row r="92" spans="1:7" ht="24">
      <c r="A92" s="48" t="s">
        <v>204</v>
      </c>
      <c r="B92" s="49">
        <v>94231</v>
      </c>
      <c r="C92" s="49" t="s">
        <v>61</v>
      </c>
      <c r="D92" s="139" t="s">
        <v>15</v>
      </c>
      <c r="E92" s="49" t="s">
        <v>9</v>
      </c>
      <c r="F92" s="49">
        <v>19.04</v>
      </c>
      <c r="G92" s="148" t="s">
        <v>156</v>
      </c>
    </row>
    <row r="93" spans="1:7" ht="36">
      <c r="A93" s="48" t="s">
        <v>205</v>
      </c>
      <c r="B93" s="71" t="s">
        <v>547</v>
      </c>
      <c r="C93" s="49" t="s">
        <v>185</v>
      </c>
      <c r="D93" s="139" t="s">
        <v>395</v>
      </c>
      <c r="E93" s="49" t="s">
        <v>9</v>
      </c>
      <c r="F93" s="49">
        <v>10.34</v>
      </c>
      <c r="G93" s="148" t="s">
        <v>156</v>
      </c>
    </row>
    <row r="94" spans="1:7" ht="24">
      <c r="A94" s="48" t="s">
        <v>206</v>
      </c>
      <c r="B94" s="49">
        <v>94451</v>
      </c>
      <c r="C94" s="49" t="s">
        <v>61</v>
      </c>
      <c r="D94" s="139" t="s">
        <v>396</v>
      </c>
      <c r="E94" s="49" t="s">
        <v>9</v>
      </c>
      <c r="F94" s="49">
        <v>35.17</v>
      </c>
      <c r="G94" s="148" t="s">
        <v>156</v>
      </c>
    </row>
    <row r="95" spans="1:7" ht="24">
      <c r="A95" s="48" t="s">
        <v>207</v>
      </c>
      <c r="B95" s="49">
        <v>100435</v>
      </c>
      <c r="C95" s="49" t="s">
        <v>61</v>
      </c>
      <c r="D95" s="139" t="s">
        <v>397</v>
      </c>
      <c r="E95" s="49" t="s">
        <v>9</v>
      </c>
      <c r="F95" s="49">
        <v>67.599999999999994</v>
      </c>
      <c r="G95" s="148" t="s">
        <v>156</v>
      </c>
    </row>
    <row r="96" spans="1:7" ht="36">
      <c r="A96" s="48" t="s">
        <v>208</v>
      </c>
      <c r="B96" s="49">
        <v>87759</v>
      </c>
      <c r="C96" s="49" t="s">
        <v>61</v>
      </c>
      <c r="D96" s="139" t="s">
        <v>398</v>
      </c>
      <c r="E96" s="49" t="s">
        <v>78</v>
      </c>
      <c r="F96" s="49">
        <v>100.31</v>
      </c>
      <c r="G96" s="148" t="s">
        <v>156</v>
      </c>
    </row>
    <row r="97" spans="1:7" ht="36">
      <c r="A97" s="48" t="s">
        <v>209</v>
      </c>
      <c r="B97" s="49">
        <v>98546</v>
      </c>
      <c r="C97" s="49" t="s">
        <v>61</v>
      </c>
      <c r="D97" s="139" t="s">
        <v>88</v>
      </c>
      <c r="E97" s="49" t="s">
        <v>78</v>
      </c>
      <c r="F97" s="49">
        <v>100.31</v>
      </c>
      <c r="G97" s="148" t="s">
        <v>156</v>
      </c>
    </row>
    <row r="98" spans="1:7">
      <c r="A98" s="53">
        <v>7</v>
      </c>
      <c r="B98" s="47"/>
      <c r="C98" s="47"/>
      <c r="D98" s="103" t="s">
        <v>194</v>
      </c>
      <c r="E98" s="47"/>
      <c r="F98" s="97"/>
      <c r="G98" s="97"/>
    </row>
    <row r="99" spans="1:7">
      <c r="A99" s="53" t="s">
        <v>66</v>
      </c>
      <c r="B99" s="47"/>
      <c r="C99" s="47"/>
      <c r="D99" s="103" t="s">
        <v>195</v>
      </c>
      <c r="E99" s="47"/>
      <c r="F99" s="97"/>
      <c r="G99" s="97"/>
    </row>
    <row r="100" spans="1:7" ht="24">
      <c r="A100" s="48" t="s">
        <v>89</v>
      </c>
      <c r="B100" s="49">
        <v>89402</v>
      </c>
      <c r="C100" s="49" t="s">
        <v>61</v>
      </c>
      <c r="D100" s="139" t="s">
        <v>399</v>
      </c>
      <c r="E100" s="49" t="s">
        <v>9</v>
      </c>
      <c r="F100" s="49">
        <v>176</v>
      </c>
      <c r="G100" s="148" t="s">
        <v>156</v>
      </c>
    </row>
    <row r="101" spans="1:7" ht="24">
      <c r="A101" s="48" t="s">
        <v>90</v>
      </c>
      <c r="B101" s="49">
        <v>89403</v>
      </c>
      <c r="C101" s="49" t="s">
        <v>61</v>
      </c>
      <c r="D101" s="139" t="s">
        <v>400</v>
      </c>
      <c r="E101" s="49" t="s">
        <v>9</v>
      </c>
      <c r="F101" s="49">
        <v>70</v>
      </c>
      <c r="G101" s="148" t="s">
        <v>156</v>
      </c>
    </row>
    <row r="102" spans="1:7" ht="24">
      <c r="A102" s="48" t="s">
        <v>91</v>
      </c>
      <c r="B102" s="49">
        <v>89448</v>
      </c>
      <c r="C102" s="49" t="s">
        <v>61</v>
      </c>
      <c r="D102" s="139" t="s">
        <v>401</v>
      </c>
      <c r="E102" s="49" t="s">
        <v>9</v>
      </c>
      <c r="F102" s="49">
        <v>26</v>
      </c>
      <c r="G102" s="148" t="s">
        <v>156</v>
      </c>
    </row>
    <row r="103" spans="1:7" ht="24">
      <c r="A103" s="48" t="s">
        <v>197</v>
      </c>
      <c r="B103" s="49">
        <v>89449</v>
      </c>
      <c r="C103" s="49" t="s">
        <v>61</v>
      </c>
      <c r="D103" s="139" t="s">
        <v>402</v>
      </c>
      <c r="E103" s="49" t="s">
        <v>9</v>
      </c>
      <c r="F103" s="49">
        <v>26</v>
      </c>
      <c r="G103" s="148" t="s">
        <v>156</v>
      </c>
    </row>
    <row r="104" spans="1:7" ht="24">
      <c r="A104" s="48" t="s">
        <v>198</v>
      </c>
      <c r="B104" s="49">
        <v>94498</v>
      </c>
      <c r="C104" s="49" t="s">
        <v>61</v>
      </c>
      <c r="D104" s="139" t="s">
        <v>403</v>
      </c>
      <c r="E104" s="49" t="s">
        <v>8</v>
      </c>
      <c r="F104" s="49">
        <v>2</v>
      </c>
      <c r="G104" s="148" t="s">
        <v>156</v>
      </c>
    </row>
    <row r="105" spans="1:7" ht="24">
      <c r="A105" s="48" t="s">
        <v>199</v>
      </c>
      <c r="B105" s="49">
        <v>89987</v>
      </c>
      <c r="C105" s="49" t="s">
        <v>61</v>
      </c>
      <c r="D105" s="139" t="s">
        <v>27</v>
      </c>
      <c r="E105" s="49" t="s">
        <v>8</v>
      </c>
      <c r="F105" s="49">
        <v>24</v>
      </c>
      <c r="G105" s="148" t="s">
        <v>156</v>
      </c>
    </row>
    <row r="106" spans="1:7" ht="36">
      <c r="A106" s="48" t="s">
        <v>200</v>
      </c>
      <c r="B106" s="49">
        <v>89985</v>
      </c>
      <c r="C106" s="49" t="s">
        <v>61</v>
      </c>
      <c r="D106" s="139" t="s">
        <v>26</v>
      </c>
      <c r="E106" s="49" t="s">
        <v>8</v>
      </c>
      <c r="F106" s="49">
        <v>4</v>
      </c>
      <c r="G106" s="148" t="s">
        <v>156</v>
      </c>
    </row>
    <row r="107" spans="1:7" ht="48">
      <c r="A107" s="48" t="s">
        <v>201</v>
      </c>
      <c r="B107" s="71">
        <v>12829</v>
      </c>
      <c r="C107" s="49" t="s">
        <v>196</v>
      </c>
      <c r="D107" s="142" t="s">
        <v>404</v>
      </c>
      <c r="E107" s="49" t="s">
        <v>8</v>
      </c>
      <c r="F107" s="71">
        <v>1</v>
      </c>
      <c r="G107" s="148" t="s">
        <v>156</v>
      </c>
    </row>
    <row r="108" spans="1:7">
      <c r="A108" s="53" t="s">
        <v>67</v>
      </c>
      <c r="B108" s="47"/>
      <c r="C108" s="47"/>
      <c r="D108" s="103" t="s">
        <v>210</v>
      </c>
      <c r="E108" s="47"/>
      <c r="F108" s="97"/>
      <c r="G108" s="97"/>
    </row>
    <row r="109" spans="1:7" ht="36">
      <c r="A109" s="48" t="s">
        <v>92</v>
      </c>
      <c r="B109" s="49">
        <v>89714</v>
      </c>
      <c r="C109" s="49" t="s">
        <v>61</v>
      </c>
      <c r="D109" s="139" t="s">
        <v>51</v>
      </c>
      <c r="E109" s="49" t="s">
        <v>9</v>
      </c>
      <c r="F109" s="49">
        <v>166</v>
      </c>
      <c r="G109" s="148" t="s">
        <v>156</v>
      </c>
    </row>
    <row r="110" spans="1:7" ht="36">
      <c r="A110" s="48" t="s">
        <v>93</v>
      </c>
      <c r="B110" s="49">
        <v>89799</v>
      </c>
      <c r="C110" s="49" t="s">
        <v>61</v>
      </c>
      <c r="D110" s="139" t="s">
        <v>405</v>
      </c>
      <c r="E110" s="49" t="s">
        <v>9</v>
      </c>
      <c r="F110" s="49">
        <v>3</v>
      </c>
      <c r="G110" s="148" t="s">
        <v>156</v>
      </c>
    </row>
    <row r="111" spans="1:7" ht="36">
      <c r="A111" s="48" t="s">
        <v>211</v>
      </c>
      <c r="B111" s="49">
        <v>89711</v>
      </c>
      <c r="C111" s="49" t="s">
        <v>61</v>
      </c>
      <c r="D111" s="139" t="s">
        <v>50</v>
      </c>
      <c r="E111" s="49" t="s">
        <v>9</v>
      </c>
      <c r="F111" s="49">
        <v>22</v>
      </c>
      <c r="G111" s="148" t="s">
        <v>156</v>
      </c>
    </row>
    <row r="112" spans="1:7" ht="36">
      <c r="A112" s="48" t="s">
        <v>212</v>
      </c>
      <c r="B112" s="49">
        <v>89798</v>
      </c>
      <c r="C112" s="49" t="s">
        <v>61</v>
      </c>
      <c r="D112" s="139" t="s">
        <v>406</v>
      </c>
      <c r="E112" s="49" t="s">
        <v>9</v>
      </c>
      <c r="F112" s="49">
        <v>65</v>
      </c>
      <c r="G112" s="148" t="s">
        <v>156</v>
      </c>
    </row>
    <row r="113" spans="1:7" ht="60">
      <c r="A113" s="48" t="s">
        <v>213</v>
      </c>
      <c r="B113" s="71" t="s">
        <v>548</v>
      </c>
      <c r="C113" s="49" t="s">
        <v>185</v>
      </c>
      <c r="D113" s="139" t="s">
        <v>407</v>
      </c>
      <c r="E113" s="49" t="s">
        <v>8</v>
      </c>
      <c r="F113" s="49">
        <v>10</v>
      </c>
      <c r="G113" s="148" t="s">
        <v>156</v>
      </c>
    </row>
    <row r="114" spans="1:7" ht="36">
      <c r="A114" s="48" t="s">
        <v>214</v>
      </c>
      <c r="B114" s="49">
        <v>104328</v>
      </c>
      <c r="C114" s="49" t="s">
        <v>61</v>
      </c>
      <c r="D114" s="139" t="s">
        <v>52</v>
      </c>
      <c r="E114" s="49" t="s">
        <v>8</v>
      </c>
      <c r="F114" s="49">
        <v>13</v>
      </c>
      <c r="G114" s="148" t="s">
        <v>156</v>
      </c>
    </row>
    <row r="115" spans="1:7" ht="24">
      <c r="A115" s="48" t="s">
        <v>215</v>
      </c>
      <c r="B115" s="49">
        <v>89491</v>
      </c>
      <c r="C115" s="49" t="s">
        <v>61</v>
      </c>
      <c r="D115" s="139" t="s">
        <v>408</v>
      </c>
      <c r="E115" s="49" t="s">
        <v>8</v>
      </c>
      <c r="F115" s="49">
        <v>1</v>
      </c>
      <c r="G115" s="148" t="s">
        <v>156</v>
      </c>
    </row>
    <row r="116" spans="1:7" ht="24">
      <c r="A116" s="48" t="s">
        <v>216</v>
      </c>
      <c r="B116" s="49">
        <v>98110</v>
      </c>
      <c r="C116" s="49" t="s">
        <v>61</v>
      </c>
      <c r="D116" s="139" t="s">
        <v>409</v>
      </c>
      <c r="E116" s="49" t="s">
        <v>8</v>
      </c>
      <c r="F116" s="49">
        <v>1</v>
      </c>
      <c r="G116" s="148" t="s">
        <v>156</v>
      </c>
    </row>
    <row r="117" spans="1:7" ht="36">
      <c r="A117" s="48" t="s">
        <v>217</v>
      </c>
      <c r="B117" s="49">
        <v>104326</v>
      </c>
      <c r="C117" s="49" t="s">
        <v>61</v>
      </c>
      <c r="D117" s="139" t="s">
        <v>410</v>
      </c>
      <c r="E117" s="49" t="s">
        <v>8</v>
      </c>
      <c r="F117" s="49">
        <v>2</v>
      </c>
      <c r="G117" s="148" t="s">
        <v>156</v>
      </c>
    </row>
    <row r="118" spans="1:7" ht="36">
      <c r="A118" s="48" t="s">
        <v>218</v>
      </c>
      <c r="B118" s="49">
        <v>97906</v>
      </c>
      <c r="C118" s="49" t="s">
        <v>61</v>
      </c>
      <c r="D118" s="139" t="s">
        <v>411</v>
      </c>
      <c r="E118" s="49" t="s">
        <v>8</v>
      </c>
      <c r="F118" s="49">
        <v>9</v>
      </c>
      <c r="G118" s="148" t="s">
        <v>156</v>
      </c>
    </row>
    <row r="119" spans="1:7" ht="24">
      <c r="A119" s="48" t="s">
        <v>219</v>
      </c>
      <c r="B119" s="71" t="s">
        <v>549</v>
      </c>
      <c r="C119" s="49" t="s">
        <v>185</v>
      </c>
      <c r="D119" s="139" t="s">
        <v>412</v>
      </c>
      <c r="E119" s="49" t="s">
        <v>8</v>
      </c>
      <c r="F119" s="49">
        <v>1</v>
      </c>
      <c r="G119" s="148" t="s">
        <v>156</v>
      </c>
    </row>
    <row r="120" spans="1:7">
      <c r="A120" s="53" t="s">
        <v>220</v>
      </c>
      <c r="B120" s="47"/>
      <c r="C120" s="47"/>
      <c r="D120" s="103" t="s">
        <v>221</v>
      </c>
      <c r="E120" s="47"/>
      <c r="F120" s="97"/>
      <c r="G120" s="97"/>
    </row>
    <row r="121" spans="1:7" ht="24">
      <c r="A121" s="96" t="s">
        <v>222</v>
      </c>
      <c r="B121" s="49">
        <v>89578</v>
      </c>
      <c r="C121" s="71" t="s">
        <v>61</v>
      </c>
      <c r="D121" s="139" t="s">
        <v>413</v>
      </c>
      <c r="E121" s="49" t="s">
        <v>9</v>
      </c>
      <c r="F121" s="49">
        <v>66</v>
      </c>
      <c r="G121" s="148" t="s">
        <v>156</v>
      </c>
    </row>
    <row r="122" spans="1:7" ht="24">
      <c r="A122" s="96" t="s">
        <v>223</v>
      </c>
      <c r="B122" s="49">
        <v>89580</v>
      </c>
      <c r="C122" s="71" t="s">
        <v>61</v>
      </c>
      <c r="D122" s="139" t="s">
        <v>414</v>
      </c>
      <c r="E122" s="49" t="s">
        <v>9</v>
      </c>
      <c r="F122" s="49">
        <v>76</v>
      </c>
      <c r="G122" s="148" t="s">
        <v>156</v>
      </c>
    </row>
    <row r="123" spans="1:7" ht="24">
      <c r="A123" s="96" t="s">
        <v>224</v>
      </c>
      <c r="B123" s="49">
        <v>90696</v>
      </c>
      <c r="C123" s="71" t="s">
        <v>61</v>
      </c>
      <c r="D123" s="139" t="s">
        <v>415</v>
      </c>
      <c r="E123" s="49" t="s">
        <v>9</v>
      </c>
      <c r="F123" s="49">
        <v>36</v>
      </c>
      <c r="G123" s="148" t="s">
        <v>156</v>
      </c>
    </row>
    <row r="124" spans="1:7" ht="24">
      <c r="A124" s="96" t="s">
        <v>225</v>
      </c>
      <c r="B124" s="49">
        <v>90697</v>
      </c>
      <c r="C124" s="71" t="s">
        <v>61</v>
      </c>
      <c r="D124" s="139" t="s">
        <v>416</v>
      </c>
      <c r="E124" s="49" t="s">
        <v>9</v>
      </c>
      <c r="F124" s="49">
        <v>18</v>
      </c>
      <c r="G124" s="148" t="s">
        <v>156</v>
      </c>
    </row>
    <row r="125" spans="1:7" ht="24">
      <c r="A125" s="96" t="s">
        <v>226</v>
      </c>
      <c r="B125" s="71" t="s">
        <v>550</v>
      </c>
      <c r="C125" s="49" t="s">
        <v>185</v>
      </c>
      <c r="D125" s="139" t="s">
        <v>417</v>
      </c>
      <c r="E125" s="49" t="s">
        <v>8</v>
      </c>
      <c r="F125" s="49">
        <v>16</v>
      </c>
      <c r="G125" s="148" t="s">
        <v>156</v>
      </c>
    </row>
    <row r="126" spans="1:7" ht="36">
      <c r="A126" s="96" t="s">
        <v>227</v>
      </c>
      <c r="B126" s="49">
        <v>98063</v>
      </c>
      <c r="C126" s="71" t="s">
        <v>61</v>
      </c>
      <c r="D126" s="139" t="s">
        <v>418</v>
      </c>
      <c r="E126" s="49" t="s">
        <v>8</v>
      </c>
      <c r="F126" s="49">
        <v>1</v>
      </c>
      <c r="G126" s="148" t="s">
        <v>156</v>
      </c>
    </row>
    <row r="127" spans="1:7" ht="36">
      <c r="A127" s="96" t="s">
        <v>228</v>
      </c>
      <c r="B127" s="49">
        <v>99253</v>
      </c>
      <c r="C127" s="71" t="s">
        <v>61</v>
      </c>
      <c r="D127" s="139" t="s">
        <v>419</v>
      </c>
      <c r="E127" s="49" t="s">
        <v>8</v>
      </c>
      <c r="F127" s="49">
        <v>7</v>
      </c>
      <c r="G127" s="148" t="s">
        <v>156</v>
      </c>
    </row>
    <row r="128" spans="1:7" ht="24">
      <c r="A128" s="96" t="s">
        <v>229</v>
      </c>
      <c r="B128" s="49">
        <v>102113</v>
      </c>
      <c r="C128" s="71" t="s">
        <v>61</v>
      </c>
      <c r="D128" s="139" t="s">
        <v>420</v>
      </c>
      <c r="E128" s="49" t="s">
        <v>8</v>
      </c>
      <c r="F128" s="49">
        <v>2</v>
      </c>
      <c r="G128" s="148" t="s">
        <v>156</v>
      </c>
    </row>
    <row r="129" spans="1:7">
      <c r="A129" s="53" t="s">
        <v>230</v>
      </c>
      <c r="B129" s="47"/>
      <c r="C129" s="47"/>
      <c r="D129" s="103" t="s">
        <v>241</v>
      </c>
      <c r="E129" s="47"/>
      <c r="F129" s="97"/>
      <c r="G129" s="97"/>
    </row>
    <row r="130" spans="1:7" ht="36">
      <c r="A130" s="96" t="s">
        <v>231</v>
      </c>
      <c r="B130" s="49">
        <v>97498</v>
      </c>
      <c r="C130" s="71" t="s">
        <v>61</v>
      </c>
      <c r="D130" s="139" t="s">
        <v>423</v>
      </c>
      <c r="E130" s="49" t="s">
        <v>9</v>
      </c>
      <c r="F130" s="49">
        <v>3</v>
      </c>
      <c r="G130" s="148" t="s">
        <v>156</v>
      </c>
    </row>
    <row r="131" spans="1:7" ht="48">
      <c r="A131" s="96" t="s">
        <v>232</v>
      </c>
      <c r="B131" s="71" t="s">
        <v>421</v>
      </c>
      <c r="C131" s="71" t="s">
        <v>185</v>
      </c>
      <c r="D131" s="139" t="s">
        <v>424</v>
      </c>
      <c r="E131" s="49" t="s">
        <v>9</v>
      </c>
      <c r="F131" s="49">
        <v>86</v>
      </c>
      <c r="G131" s="148" t="s">
        <v>156</v>
      </c>
    </row>
    <row r="132" spans="1:7" ht="36">
      <c r="A132" s="96" t="s">
        <v>233</v>
      </c>
      <c r="B132" s="71" t="s">
        <v>422</v>
      </c>
      <c r="C132" s="71" t="s">
        <v>185</v>
      </c>
      <c r="D132" s="139" t="s">
        <v>425</v>
      </c>
      <c r="E132" s="49" t="s">
        <v>9</v>
      </c>
      <c r="F132" s="49">
        <v>9</v>
      </c>
      <c r="G132" s="148" t="s">
        <v>156</v>
      </c>
    </row>
    <row r="133" spans="1:7" ht="48">
      <c r="A133" s="96" t="s">
        <v>234</v>
      </c>
      <c r="B133" s="71" t="s">
        <v>551</v>
      </c>
      <c r="C133" s="71" t="s">
        <v>185</v>
      </c>
      <c r="D133" s="139" t="s">
        <v>426</v>
      </c>
      <c r="E133" s="49" t="s">
        <v>8</v>
      </c>
      <c r="F133" s="49">
        <v>3</v>
      </c>
      <c r="G133" s="148" t="s">
        <v>156</v>
      </c>
    </row>
    <row r="134" spans="1:7" ht="48">
      <c r="A134" s="96" t="s">
        <v>235</v>
      </c>
      <c r="B134" s="49">
        <v>96765</v>
      </c>
      <c r="C134" s="71" t="s">
        <v>61</v>
      </c>
      <c r="D134" s="139" t="s">
        <v>427</v>
      </c>
      <c r="E134" s="49" t="s">
        <v>8</v>
      </c>
      <c r="F134" s="49">
        <v>3</v>
      </c>
      <c r="G134" s="148" t="s">
        <v>156</v>
      </c>
    </row>
    <row r="135" spans="1:7" ht="24">
      <c r="A135" s="96" t="s">
        <v>236</v>
      </c>
      <c r="B135" s="49">
        <v>101907</v>
      </c>
      <c r="C135" s="71" t="s">
        <v>61</v>
      </c>
      <c r="D135" s="139" t="s">
        <v>428</v>
      </c>
      <c r="E135" s="49" t="s">
        <v>8</v>
      </c>
      <c r="F135" s="49">
        <v>1</v>
      </c>
      <c r="G135" s="148" t="s">
        <v>156</v>
      </c>
    </row>
    <row r="136" spans="1:7" ht="24">
      <c r="A136" s="96" t="s">
        <v>237</v>
      </c>
      <c r="B136" s="49">
        <v>101908</v>
      </c>
      <c r="C136" s="71" t="s">
        <v>61</v>
      </c>
      <c r="D136" s="139" t="s">
        <v>429</v>
      </c>
      <c r="E136" s="49" t="s">
        <v>8</v>
      </c>
      <c r="F136" s="49">
        <v>8</v>
      </c>
      <c r="G136" s="148" t="s">
        <v>156</v>
      </c>
    </row>
    <row r="137" spans="1:7" ht="24">
      <c r="A137" s="96" t="s">
        <v>238</v>
      </c>
      <c r="B137" s="49">
        <v>101905</v>
      </c>
      <c r="C137" s="71" t="s">
        <v>61</v>
      </c>
      <c r="D137" s="139" t="s">
        <v>430</v>
      </c>
      <c r="E137" s="49" t="s">
        <v>8</v>
      </c>
      <c r="F137" s="49">
        <v>1</v>
      </c>
      <c r="G137" s="148" t="s">
        <v>156</v>
      </c>
    </row>
    <row r="138" spans="1:7" ht="24">
      <c r="A138" s="96" t="s">
        <v>239</v>
      </c>
      <c r="B138" s="148">
        <v>102116</v>
      </c>
      <c r="C138" s="71" t="s">
        <v>61</v>
      </c>
      <c r="D138" s="151" t="s">
        <v>581</v>
      </c>
      <c r="E138" s="49" t="s">
        <v>8</v>
      </c>
      <c r="F138" s="148">
        <v>1</v>
      </c>
      <c r="G138" s="148" t="s">
        <v>156</v>
      </c>
    </row>
    <row r="139" spans="1:7" ht="24">
      <c r="A139" s="96" t="s">
        <v>240</v>
      </c>
      <c r="B139" s="71">
        <v>102122</v>
      </c>
      <c r="C139" s="71" t="s">
        <v>61</v>
      </c>
      <c r="D139" s="151" t="s">
        <v>582</v>
      </c>
      <c r="E139" s="49" t="s">
        <v>8</v>
      </c>
      <c r="F139" s="71">
        <v>1</v>
      </c>
      <c r="G139" s="148" t="s">
        <v>156</v>
      </c>
    </row>
    <row r="140" spans="1:7">
      <c r="A140" s="53">
        <v>8</v>
      </c>
      <c r="B140" s="47"/>
      <c r="C140" s="47"/>
      <c r="D140" s="103" t="s">
        <v>242</v>
      </c>
      <c r="E140" s="47"/>
      <c r="F140" s="97"/>
      <c r="G140" s="97"/>
    </row>
    <row r="141" spans="1:7" ht="36">
      <c r="A141" s="48" t="s">
        <v>71</v>
      </c>
      <c r="B141" s="71" t="s">
        <v>552</v>
      </c>
      <c r="C141" s="49" t="s">
        <v>185</v>
      </c>
      <c r="D141" s="139" t="s">
        <v>431</v>
      </c>
      <c r="E141" s="49" t="s">
        <v>9</v>
      </c>
      <c r="F141" s="49">
        <v>618</v>
      </c>
      <c r="G141" s="148" t="s">
        <v>156</v>
      </c>
    </row>
    <row r="142" spans="1:7" ht="36">
      <c r="A142" s="48" t="s">
        <v>243</v>
      </c>
      <c r="B142" s="71" t="s">
        <v>553</v>
      </c>
      <c r="C142" s="49" t="s">
        <v>185</v>
      </c>
      <c r="D142" s="139" t="s">
        <v>432</v>
      </c>
      <c r="E142" s="49" t="s">
        <v>9</v>
      </c>
      <c r="F142" s="49">
        <v>141</v>
      </c>
      <c r="G142" s="148" t="s">
        <v>156</v>
      </c>
    </row>
    <row r="143" spans="1:7" ht="36">
      <c r="A143" s="48" t="s">
        <v>244</v>
      </c>
      <c r="B143" s="49">
        <v>91859</v>
      </c>
      <c r="C143" s="49" t="s">
        <v>61</v>
      </c>
      <c r="D143" s="139" t="s">
        <v>433</v>
      </c>
      <c r="E143" s="49" t="s">
        <v>9</v>
      </c>
      <c r="F143" s="49">
        <v>220</v>
      </c>
      <c r="G143" s="148" t="s">
        <v>156</v>
      </c>
    </row>
    <row r="144" spans="1:7" ht="36">
      <c r="A144" s="48" t="s">
        <v>245</v>
      </c>
      <c r="B144" s="71" t="s">
        <v>554</v>
      </c>
      <c r="C144" s="49" t="s">
        <v>185</v>
      </c>
      <c r="D144" s="139" t="s">
        <v>434</v>
      </c>
      <c r="E144" s="49" t="s">
        <v>9</v>
      </c>
      <c r="F144" s="49">
        <v>250</v>
      </c>
      <c r="G144" s="148" t="s">
        <v>156</v>
      </c>
    </row>
    <row r="145" spans="1:7" ht="48">
      <c r="A145" s="48" t="s">
        <v>246</v>
      </c>
      <c r="B145" s="71" t="s">
        <v>555</v>
      </c>
      <c r="C145" s="49" t="s">
        <v>185</v>
      </c>
      <c r="D145" s="139" t="s">
        <v>435</v>
      </c>
      <c r="E145" s="49" t="s">
        <v>9</v>
      </c>
      <c r="F145" s="49">
        <v>250</v>
      </c>
      <c r="G145" s="148" t="s">
        <v>156</v>
      </c>
    </row>
    <row r="146" spans="1:7" ht="24">
      <c r="A146" s="48" t="s">
        <v>247</v>
      </c>
      <c r="B146" s="71" t="s">
        <v>556</v>
      </c>
      <c r="C146" s="49" t="s">
        <v>185</v>
      </c>
      <c r="D146" s="139" t="s">
        <v>436</v>
      </c>
      <c r="E146" s="49" t="s">
        <v>8</v>
      </c>
      <c r="F146" s="49">
        <v>4</v>
      </c>
      <c r="G146" s="148" t="s">
        <v>156</v>
      </c>
    </row>
    <row r="147" spans="1:7" ht="24">
      <c r="A147" s="48" t="s">
        <v>248</v>
      </c>
      <c r="B147" s="49">
        <v>98112</v>
      </c>
      <c r="C147" s="49" t="s">
        <v>61</v>
      </c>
      <c r="D147" s="139" t="s">
        <v>437</v>
      </c>
      <c r="E147" s="49" t="s">
        <v>8</v>
      </c>
      <c r="F147" s="49">
        <v>4</v>
      </c>
      <c r="G147" s="148" t="s">
        <v>156</v>
      </c>
    </row>
    <row r="148" spans="1:7" ht="24">
      <c r="A148" s="48" t="s">
        <v>249</v>
      </c>
      <c r="B148" s="49">
        <v>20254</v>
      </c>
      <c r="C148" s="49" t="s">
        <v>61</v>
      </c>
      <c r="D148" s="139" t="s">
        <v>438</v>
      </c>
      <c r="E148" s="49" t="s">
        <v>8</v>
      </c>
      <c r="F148" s="49">
        <v>1</v>
      </c>
      <c r="G148" s="148" t="s">
        <v>156</v>
      </c>
    </row>
    <row r="149" spans="1:7" ht="36">
      <c r="A149" s="48" t="s">
        <v>250</v>
      </c>
      <c r="B149" s="49">
        <v>95802</v>
      </c>
      <c r="C149" s="49" t="s">
        <v>61</v>
      </c>
      <c r="D149" s="139" t="s">
        <v>439</v>
      </c>
      <c r="E149" s="49" t="s">
        <v>8</v>
      </c>
      <c r="F149" s="49">
        <v>30</v>
      </c>
      <c r="G149" s="148" t="s">
        <v>156</v>
      </c>
    </row>
    <row r="150" spans="1:7" ht="24">
      <c r="A150" s="48" t="s">
        <v>251</v>
      </c>
      <c r="B150" s="49">
        <v>91928</v>
      </c>
      <c r="C150" s="49" t="s">
        <v>61</v>
      </c>
      <c r="D150" s="139" t="s">
        <v>94</v>
      </c>
      <c r="E150" s="49" t="s">
        <v>9</v>
      </c>
      <c r="F150" s="49">
        <v>6000</v>
      </c>
      <c r="G150" s="148" t="s">
        <v>156</v>
      </c>
    </row>
    <row r="151" spans="1:7" ht="24">
      <c r="A151" s="48" t="s">
        <v>252</v>
      </c>
      <c r="B151" s="49">
        <v>91930</v>
      </c>
      <c r="C151" s="49" t="s">
        <v>61</v>
      </c>
      <c r="D151" s="139" t="s">
        <v>440</v>
      </c>
      <c r="E151" s="49" t="s">
        <v>9</v>
      </c>
      <c r="F151" s="49">
        <v>450</v>
      </c>
      <c r="G151" s="148" t="s">
        <v>156</v>
      </c>
    </row>
    <row r="152" spans="1:7" ht="36">
      <c r="A152" s="48" t="s">
        <v>253</v>
      </c>
      <c r="B152" s="49">
        <v>92029</v>
      </c>
      <c r="C152" s="49" t="s">
        <v>61</v>
      </c>
      <c r="D152" s="139" t="s">
        <v>441</v>
      </c>
      <c r="E152" s="49" t="s">
        <v>8</v>
      </c>
      <c r="F152" s="49">
        <v>6</v>
      </c>
      <c r="G152" s="148" t="s">
        <v>156</v>
      </c>
    </row>
    <row r="153" spans="1:7" ht="24">
      <c r="A153" s="48" t="s">
        <v>254</v>
      </c>
      <c r="B153" s="49">
        <v>91927</v>
      </c>
      <c r="C153" s="49" t="s">
        <v>61</v>
      </c>
      <c r="D153" s="139" t="s">
        <v>442</v>
      </c>
      <c r="E153" s="49" t="s">
        <v>9</v>
      </c>
      <c r="F153" s="49">
        <v>3400</v>
      </c>
      <c r="G153" s="148" t="s">
        <v>156</v>
      </c>
    </row>
    <row r="154" spans="1:7" ht="24">
      <c r="A154" s="48" t="s">
        <v>255</v>
      </c>
      <c r="B154" s="49">
        <v>91981</v>
      </c>
      <c r="C154" s="49" t="s">
        <v>61</v>
      </c>
      <c r="D154" s="139" t="s">
        <v>443</v>
      </c>
      <c r="E154" s="49" t="s">
        <v>8</v>
      </c>
      <c r="F154" s="49">
        <v>33</v>
      </c>
      <c r="G154" s="148" t="s">
        <v>156</v>
      </c>
    </row>
    <row r="155" spans="1:7" ht="48">
      <c r="A155" s="48" t="s">
        <v>256</v>
      </c>
      <c r="B155" s="71" t="s">
        <v>557</v>
      </c>
      <c r="C155" s="49" t="s">
        <v>185</v>
      </c>
      <c r="D155" s="105" t="s">
        <v>444</v>
      </c>
      <c r="E155" s="49" t="s">
        <v>9</v>
      </c>
      <c r="F155" s="49">
        <v>290</v>
      </c>
      <c r="G155" s="148" t="s">
        <v>156</v>
      </c>
    </row>
    <row r="156" spans="1:7" ht="36">
      <c r="A156" s="48" t="s">
        <v>257</v>
      </c>
      <c r="B156" s="49">
        <v>101560</v>
      </c>
      <c r="C156" s="49" t="s">
        <v>61</v>
      </c>
      <c r="D156" s="139" t="s">
        <v>445</v>
      </c>
      <c r="E156" s="49" t="s">
        <v>9</v>
      </c>
      <c r="F156" s="49">
        <v>230</v>
      </c>
      <c r="G156" s="148" t="s">
        <v>156</v>
      </c>
    </row>
    <row r="157" spans="1:7" ht="36">
      <c r="A157" s="48" t="s">
        <v>258</v>
      </c>
      <c r="B157" s="49">
        <v>101561</v>
      </c>
      <c r="C157" s="49" t="s">
        <v>61</v>
      </c>
      <c r="D157" s="139" t="s">
        <v>446</v>
      </c>
      <c r="E157" s="49" t="s">
        <v>9</v>
      </c>
      <c r="F157" s="49">
        <v>430</v>
      </c>
      <c r="G157" s="148" t="s">
        <v>156</v>
      </c>
    </row>
    <row r="158" spans="1:7" ht="36">
      <c r="A158" s="48" t="s">
        <v>259</v>
      </c>
      <c r="B158" s="49">
        <v>101562</v>
      </c>
      <c r="C158" s="49" t="s">
        <v>61</v>
      </c>
      <c r="D158" s="139" t="s">
        <v>447</v>
      </c>
      <c r="E158" s="49" t="s">
        <v>9</v>
      </c>
      <c r="F158" s="49">
        <v>80</v>
      </c>
      <c r="G158" s="148" t="s">
        <v>156</v>
      </c>
    </row>
    <row r="159" spans="1:7" ht="36">
      <c r="A159" s="48" t="s">
        <v>260</v>
      </c>
      <c r="B159" s="49">
        <v>101563</v>
      </c>
      <c r="C159" s="49" t="s">
        <v>61</v>
      </c>
      <c r="D159" s="139" t="s">
        <v>448</v>
      </c>
      <c r="E159" s="49" t="s">
        <v>9</v>
      </c>
      <c r="F159" s="49">
        <v>180</v>
      </c>
      <c r="G159" s="148" t="s">
        <v>156</v>
      </c>
    </row>
    <row r="160" spans="1:7" ht="36">
      <c r="A160" s="48" t="s">
        <v>261</v>
      </c>
      <c r="B160" s="49">
        <v>101568</v>
      </c>
      <c r="C160" s="49" t="s">
        <v>61</v>
      </c>
      <c r="D160" s="139" t="s">
        <v>449</v>
      </c>
      <c r="E160" s="49" t="s">
        <v>9</v>
      </c>
      <c r="F160" s="49">
        <v>1000</v>
      </c>
      <c r="G160" s="148" t="s">
        <v>156</v>
      </c>
    </row>
    <row r="161" spans="1:7" ht="36">
      <c r="A161" s="48" t="s">
        <v>262</v>
      </c>
      <c r="B161" s="49">
        <v>101565</v>
      </c>
      <c r="C161" s="49" t="s">
        <v>61</v>
      </c>
      <c r="D161" s="139" t="s">
        <v>450</v>
      </c>
      <c r="E161" s="49" t="s">
        <v>9</v>
      </c>
      <c r="F161" s="49">
        <v>150</v>
      </c>
      <c r="G161" s="148" t="s">
        <v>156</v>
      </c>
    </row>
    <row r="162" spans="1:7" ht="36">
      <c r="A162" s="48" t="s">
        <v>263</v>
      </c>
      <c r="B162" s="49">
        <v>101880</v>
      </c>
      <c r="C162" s="49" t="s">
        <v>61</v>
      </c>
      <c r="D162" s="139" t="s">
        <v>451</v>
      </c>
      <c r="E162" s="49" t="s">
        <v>8</v>
      </c>
      <c r="F162" s="49">
        <v>3</v>
      </c>
      <c r="G162" s="148" t="s">
        <v>156</v>
      </c>
    </row>
    <row r="163" spans="1:7" ht="24">
      <c r="A163" s="48" t="s">
        <v>264</v>
      </c>
      <c r="B163" s="49">
        <v>101898</v>
      </c>
      <c r="C163" s="49" t="s">
        <v>61</v>
      </c>
      <c r="D163" s="139" t="s">
        <v>452</v>
      </c>
      <c r="E163" s="49" t="s">
        <v>8</v>
      </c>
      <c r="F163" s="49">
        <v>1</v>
      </c>
      <c r="G163" s="148" t="s">
        <v>156</v>
      </c>
    </row>
    <row r="164" spans="1:7" ht="24">
      <c r="A164" s="48" t="s">
        <v>265</v>
      </c>
      <c r="B164" s="49">
        <v>93668</v>
      </c>
      <c r="C164" s="49" t="s">
        <v>61</v>
      </c>
      <c r="D164" s="139" t="s">
        <v>453</v>
      </c>
      <c r="E164" s="49" t="s">
        <v>8</v>
      </c>
      <c r="F164" s="49">
        <v>1</v>
      </c>
      <c r="G164" s="148" t="s">
        <v>156</v>
      </c>
    </row>
    <row r="165" spans="1:7" ht="24">
      <c r="A165" s="48" t="s">
        <v>266</v>
      </c>
      <c r="B165" s="49">
        <v>93671</v>
      </c>
      <c r="C165" s="49" t="s">
        <v>61</v>
      </c>
      <c r="D165" s="139" t="s">
        <v>454</v>
      </c>
      <c r="E165" s="49" t="s">
        <v>8</v>
      </c>
      <c r="F165" s="49">
        <v>1</v>
      </c>
      <c r="G165" s="148" t="s">
        <v>156</v>
      </c>
    </row>
    <row r="166" spans="1:7" ht="24">
      <c r="A166" s="48" t="s">
        <v>267</v>
      </c>
      <c r="B166" s="49">
        <v>93654</v>
      </c>
      <c r="C166" s="49" t="s">
        <v>61</v>
      </c>
      <c r="D166" s="139" t="s">
        <v>18</v>
      </c>
      <c r="E166" s="49" t="s">
        <v>8</v>
      </c>
      <c r="F166" s="49">
        <v>40</v>
      </c>
      <c r="G166" s="148" t="s">
        <v>156</v>
      </c>
    </row>
    <row r="167" spans="1:7" ht="24">
      <c r="A167" s="48" t="s">
        <v>268</v>
      </c>
      <c r="B167" s="49">
        <v>93661</v>
      </c>
      <c r="C167" s="49" t="s">
        <v>61</v>
      </c>
      <c r="D167" s="139" t="s">
        <v>19</v>
      </c>
      <c r="E167" s="49" t="s">
        <v>8</v>
      </c>
      <c r="F167" s="49">
        <v>34</v>
      </c>
      <c r="G167" s="148" t="s">
        <v>156</v>
      </c>
    </row>
    <row r="168" spans="1:7" ht="24">
      <c r="A168" s="48" t="s">
        <v>269</v>
      </c>
      <c r="B168" s="49">
        <v>93664</v>
      </c>
      <c r="C168" s="49" t="s">
        <v>61</v>
      </c>
      <c r="D168" s="139" t="s">
        <v>455</v>
      </c>
      <c r="E168" s="49" t="s">
        <v>8</v>
      </c>
      <c r="F168" s="49">
        <v>4</v>
      </c>
      <c r="G168" s="148" t="s">
        <v>156</v>
      </c>
    </row>
    <row r="169" spans="1:7" ht="24">
      <c r="A169" s="48" t="s">
        <v>270</v>
      </c>
      <c r="B169" s="49">
        <v>101894</v>
      </c>
      <c r="C169" s="49" t="s">
        <v>61</v>
      </c>
      <c r="D169" s="139" t="s">
        <v>463</v>
      </c>
      <c r="E169" s="49" t="s">
        <v>8</v>
      </c>
      <c r="F169" s="71">
        <v>6</v>
      </c>
      <c r="G169" s="148" t="s">
        <v>156</v>
      </c>
    </row>
    <row r="170" spans="1:7">
      <c r="A170" s="48" t="s">
        <v>271</v>
      </c>
      <c r="B170" s="71">
        <v>11383</v>
      </c>
      <c r="C170" s="49" t="s">
        <v>196</v>
      </c>
      <c r="D170" s="142" t="s">
        <v>460</v>
      </c>
      <c r="E170" s="49" t="s">
        <v>8</v>
      </c>
      <c r="F170" s="71">
        <v>1</v>
      </c>
      <c r="G170" s="148" t="s">
        <v>156</v>
      </c>
    </row>
    <row r="171" spans="1:7" ht="24">
      <c r="A171" s="48" t="s">
        <v>272</v>
      </c>
      <c r="B171" s="71">
        <v>8078</v>
      </c>
      <c r="C171" s="49" t="s">
        <v>196</v>
      </c>
      <c r="D171" s="142" t="s">
        <v>461</v>
      </c>
      <c r="E171" s="49" t="s">
        <v>8</v>
      </c>
      <c r="F171" s="71">
        <v>1</v>
      </c>
      <c r="G171" s="148" t="s">
        <v>156</v>
      </c>
    </row>
    <row r="172" spans="1:7" ht="24">
      <c r="A172" s="48" t="s">
        <v>273</v>
      </c>
      <c r="B172" s="49">
        <v>101897</v>
      </c>
      <c r="C172" s="49" t="s">
        <v>61</v>
      </c>
      <c r="D172" s="139" t="s">
        <v>462</v>
      </c>
      <c r="E172" s="49" t="s">
        <v>8</v>
      </c>
      <c r="F172" s="49">
        <v>1</v>
      </c>
      <c r="G172" s="148" t="s">
        <v>156</v>
      </c>
    </row>
    <row r="173" spans="1:7" ht="24">
      <c r="A173" s="48" t="s">
        <v>274</v>
      </c>
      <c r="B173" s="49">
        <v>101893</v>
      </c>
      <c r="C173" s="49" t="s">
        <v>61</v>
      </c>
      <c r="D173" s="139" t="s">
        <v>21</v>
      </c>
      <c r="E173" s="49" t="s">
        <v>8</v>
      </c>
      <c r="F173" s="49">
        <v>2</v>
      </c>
      <c r="G173" s="148" t="s">
        <v>156</v>
      </c>
    </row>
    <row r="174" spans="1:7">
      <c r="A174" s="48" t="s">
        <v>275</v>
      </c>
      <c r="B174" s="71">
        <v>13149</v>
      </c>
      <c r="C174" s="71" t="s">
        <v>196</v>
      </c>
      <c r="D174" s="142" t="s">
        <v>456</v>
      </c>
      <c r="E174" s="49" t="s">
        <v>8</v>
      </c>
      <c r="F174" s="71">
        <v>1</v>
      </c>
      <c r="G174" s="148" t="s">
        <v>156</v>
      </c>
    </row>
    <row r="175" spans="1:7">
      <c r="A175" s="48" t="s">
        <v>276</v>
      </c>
      <c r="B175" s="71">
        <v>13174</v>
      </c>
      <c r="C175" s="71" t="s">
        <v>196</v>
      </c>
      <c r="D175" s="142" t="s">
        <v>457</v>
      </c>
      <c r="E175" s="49" t="s">
        <v>8</v>
      </c>
      <c r="F175" s="71">
        <v>4</v>
      </c>
      <c r="G175" s="148" t="s">
        <v>156</v>
      </c>
    </row>
    <row r="176" spans="1:7">
      <c r="A176" s="48" t="s">
        <v>277</v>
      </c>
      <c r="B176" s="71">
        <v>13150</v>
      </c>
      <c r="C176" s="71" t="s">
        <v>196</v>
      </c>
      <c r="D176" s="142" t="s">
        <v>458</v>
      </c>
      <c r="E176" s="71" t="s">
        <v>8</v>
      </c>
      <c r="F176" s="71">
        <v>16</v>
      </c>
      <c r="G176" s="148" t="s">
        <v>156</v>
      </c>
    </row>
    <row r="177" spans="1:7" ht="48">
      <c r="A177" s="48" t="s">
        <v>278</v>
      </c>
      <c r="B177" s="71" t="s">
        <v>459</v>
      </c>
      <c r="C177" s="71" t="s">
        <v>185</v>
      </c>
      <c r="D177" s="104" t="s">
        <v>542</v>
      </c>
      <c r="E177" s="71" t="s">
        <v>8</v>
      </c>
      <c r="F177" s="71">
        <v>1</v>
      </c>
      <c r="G177" s="148" t="s">
        <v>156</v>
      </c>
    </row>
    <row r="178" spans="1:7">
      <c r="A178" s="48" t="s">
        <v>279</v>
      </c>
      <c r="B178" s="71">
        <v>9425</v>
      </c>
      <c r="C178" s="71" t="s">
        <v>196</v>
      </c>
      <c r="D178" s="142" t="s">
        <v>464</v>
      </c>
      <c r="E178" s="71" t="s">
        <v>8</v>
      </c>
      <c r="F178" s="71">
        <v>3</v>
      </c>
      <c r="G178" s="148" t="s">
        <v>156</v>
      </c>
    </row>
    <row r="179" spans="1:7" ht="72">
      <c r="A179" s="48" t="s">
        <v>280</v>
      </c>
      <c r="B179" s="71" t="s">
        <v>465</v>
      </c>
      <c r="C179" s="71" t="s">
        <v>185</v>
      </c>
      <c r="D179" s="104" t="s">
        <v>541</v>
      </c>
      <c r="E179" s="71" t="s">
        <v>8</v>
      </c>
      <c r="F179" s="71">
        <v>6</v>
      </c>
      <c r="G179" s="148" t="s">
        <v>156</v>
      </c>
    </row>
    <row r="180" spans="1:7" ht="24">
      <c r="A180" s="48" t="s">
        <v>281</v>
      </c>
      <c r="B180" s="71" t="s">
        <v>558</v>
      </c>
      <c r="C180" s="49" t="s">
        <v>185</v>
      </c>
      <c r="D180" s="139" t="s">
        <v>466</v>
      </c>
      <c r="E180" s="49" t="s">
        <v>8</v>
      </c>
      <c r="F180" s="49">
        <v>2</v>
      </c>
      <c r="G180" s="148" t="s">
        <v>156</v>
      </c>
    </row>
    <row r="181" spans="1:7" ht="36">
      <c r="A181" s="48" t="s">
        <v>282</v>
      </c>
      <c r="B181" s="49">
        <v>101882</v>
      </c>
      <c r="C181" s="49" t="s">
        <v>61</v>
      </c>
      <c r="D181" s="139" t="s">
        <v>20</v>
      </c>
      <c r="E181" s="49" t="s">
        <v>8</v>
      </c>
      <c r="F181" s="49">
        <v>2</v>
      </c>
      <c r="G181" s="148" t="s">
        <v>156</v>
      </c>
    </row>
    <row r="182" spans="1:7" ht="24">
      <c r="A182" s="48" t="s">
        <v>283</v>
      </c>
      <c r="B182" s="49">
        <v>91993</v>
      </c>
      <c r="C182" s="49" t="s">
        <v>61</v>
      </c>
      <c r="D182" s="139" t="s">
        <v>467</v>
      </c>
      <c r="E182" s="49" t="s">
        <v>8</v>
      </c>
      <c r="F182" s="49">
        <v>2</v>
      </c>
      <c r="G182" s="148" t="s">
        <v>156</v>
      </c>
    </row>
    <row r="183" spans="1:7" ht="24">
      <c r="A183" s="48" t="s">
        <v>284</v>
      </c>
      <c r="B183" s="49">
        <v>91992</v>
      </c>
      <c r="C183" s="49" t="s">
        <v>61</v>
      </c>
      <c r="D183" s="139" t="s">
        <v>468</v>
      </c>
      <c r="E183" s="49" t="s">
        <v>8</v>
      </c>
      <c r="F183" s="49">
        <v>40</v>
      </c>
      <c r="G183" s="148" t="s">
        <v>156</v>
      </c>
    </row>
    <row r="184" spans="1:7" ht="24">
      <c r="A184" s="48" t="s">
        <v>536</v>
      </c>
      <c r="B184" s="71">
        <v>12890</v>
      </c>
      <c r="C184" s="49" t="s">
        <v>196</v>
      </c>
      <c r="D184" s="105" t="s">
        <v>562</v>
      </c>
      <c r="E184" s="49" t="s">
        <v>8</v>
      </c>
      <c r="F184" s="49">
        <v>2</v>
      </c>
      <c r="G184" s="148" t="s">
        <v>156</v>
      </c>
    </row>
    <row r="185" spans="1:7" ht="24">
      <c r="A185" s="48" t="s">
        <v>537</v>
      </c>
      <c r="B185" s="49">
        <v>101632</v>
      </c>
      <c r="C185" s="49" t="s">
        <v>61</v>
      </c>
      <c r="D185" s="139" t="s">
        <v>469</v>
      </c>
      <c r="E185" s="49" t="s">
        <v>8</v>
      </c>
      <c r="F185" s="49">
        <v>8</v>
      </c>
      <c r="G185" s="148" t="s">
        <v>156</v>
      </c>
    </row>
    <row r="186" spans="1:7" ht="24">
      <c r="A186" s="48" t="s">
        <v>538</v>
      </c>
      <c r="B186" s="71">
        <v>393</v>
      </c>
      <c r="C186" s="49" t="s">
        <v>61</v>
      </c>
      <c r="D186" s="139" t="s">
        <v>470</v>
      </c>
      <c r="E186" s="49" t="s">
        <v>8</v>
      </c>
      <c r="F186" s="49">
        <v>850</v>
      </c>
      <c r="G186" s="148" t="s">
        <v>156</v>
      </c>
    </row>
    <row r="187" spans="1:7" ht="24">
      <c r="A187" s="48" t="s">
        <v>539</v>
      </c>
      <c r="B187" s="71">
        <v>400</v>
      </c>
      <c r="C187" s="49" t="s">
        <v>61</v>
      </c>
      <c r="D187" s="139" t="s">
        <v>471</v>
      </c>
      <c r="E187" s="49" t="s">
        <v>8</v>
      </c>
      <c r="F187" s="49">
        <v>500</v>
      </c>
      <c r="G187" s="148" t="s">
        <v>156</v>
      </c>
    </row>
    <row r="188" spans="1:7">
      <c r="A188" s="53">
        <v>9</v>
      </c>
      <c r="B188" s="47"/>
      <c r="C188" s="47"/>
      <c r="D188" s="103" t="s">
        <v>285</v>
      </c>
      <c r="E188" s="47"/>
      <c r="F188" s="97"/>
      <c r="G188" s="97"/>
    </row>
    <row r="189" spans="1:7" ht="24">
      <c r="A189" s="96" t="s">
        <v>596</v>
      </c>
      <c r="B189" s="49">
        <v>96110</v>
      </c>
      <c r="C189" s="49" t="s">
        <v>61</v>
      </c>
      <c r="D189" s="139" t="s">
        <v>472</v>
      </c>
      <c r="E189" s="49" t="s">
        <v>78</v>
      </c>
      <c r="F189" s="49">
        <v>449.01</v>
      </c>
      <c r="G189" s="148" t="s">
        <v>156</v>
      </c>
    </row>
    <row r="190" spans="1:7" ht="24">
      <c r="A190" s="96" t="s">
        <v>597</v>
      </c>
      <c r="B190" s="49">
        <v>96486</v>
      </c>
      <c r="C190" s="49" t="s">
        <v>61</v>
      </c>
      <c r="D190" s="139" t="s">
        <v>473</v>
      </c>
      <c r="E190" s="49" t="s">
        <v>78</v>
      </c>
      <c r="F190" s="49">
        <v>166.25</v>
      </c>
      <c r="G190" s="148" t="s">
        <v>156</v>
      </c>
    </row>
    <row r="191" spans="1:7">
      <c r="A191" s="53">
        <v>10</v>
      </c>
      <c r="B191" s="47"/>
      <c r="C191" s="47"/>
      <c r="D191" s="103" t="s">
        <v>286</v>
      </c>
      <c r="E191" s="47"/>
      <c r="F191" s="97"/>
      <c r="G191" s="97"/>
    </row>
    <row r="192" spans="1:7">
      <c r="A192" s="53" t="s">
        <v>65</v>
      </c>
      <c r="B192" s="47"/>
      <c r="C192" s="47"/>
      <c r="D192" s="103" t="s">
        <v>287</v>
      </c>
      <c r="E192" s="47"/>
      <c r="F192" s="97"/>
      <c r="G192" s="97"/>
    </row>
    <row r="193" spans="1:7" ht="36">
      <c r="A193" s="48" t="s">
        <v>95</v>
      </c>
      <c r="B193" s="49">
        <v>104611</v>
      </c>
      <c r="C193" s="49" t="s">
        <v>61</v>
      </c>
      <c r="D193" s="139" t="s">
        <v>474</v>
      </c>
      <c r="E193" s="49" t="s">
        <v>78</v>
      </c>
      <c r="F193" s="49">
        <v>385.74</v>
      </c>
      <c r="G193" s="148" t="s">
        <v>156</v>
      </c>
    </row>
    <row r="194" spans="1:7">
      <c r="A194" s="53" t="s">
        <v>288</v>
      </c>
      <c r="B194" s="47"/>
      <c r="C194" s="47"/>
      <c r="D194" s="103" t="s">
        <v>289</v>
      </c>
      <c r="E194" s="47"/>
      <c r="F194" s="97"/>
      <c r="G194" s="97"/>
    </row>
    <row r="195" spans="1:7" ht="48">
      <c r="A195" s="96" t="s">
        <v>290</v>
      </c>
      <c r="B195" s="71">
        <v>104162</v>
      </c>
      <c r="C195" s="71" t="s">
        <v>61</v>
      </c>
      <c r="D195" s="142" t="s">
        <v>475</v>
      </c>
      <c r="E195" s="71" t="s">
        <v>78</v>
      </c>
      <c r="F195" s="71">
        <v>732.09</v>
      </c>
      <c r="G195" s="148" t="s">
        <v>156</v>
      </c>
    </row>
    <row r="196" spans="1:7" ht="36">
      <c r="A196" s="96" t="s">
        <v>291</v>
      </c>
      <c r="B196" s="71">
        <v>98556</v>
      </c>
      <c r="C196" s="71" t="s">
        <v>61</v>
      </c>
      <c r="D196" s="142" t="s">
        <v>476</v>
      </c>
      <c r="E196" s="71" t="s">
        <v>78</v>
      </c>
      <c r="F196" s="71">
        <v>477.44</v>
      </c>
      <c r="G196" s="148" t="s">
        <v>156</v>
      </c>
    </row>
    <row r="197" spans="1:7">
      <c r="A197" s="53">
        <v>11</v>
      </c>
      <c r="B197" s="47"/>
      <c r="C197" s="47"/>
      <c r="D197" s="103" t="s">
        <v>292</v>
      </c>
      <c r="E197" s="47"/>
      <c r="F197" s="97"/>
      <c r="G197" s="97"/>
    </row>
    <row r="198" spans="1:7" ht="24">
      <c r="A198" s="48" t="s">
        <v>69</v>
      </c>
      <c r="B198" s="49">
        <v>101965</v>
      </c>
      <c r="C198" s="49" t="s">
        <v>61</v>
      </c>
      <c r="D198" s="139" t="s">
        <v>29</v>
      </c>
      <c r="E198" s="49" t="s">
        <v>9</v>
      </c>
      <c r="F198" s="49">
        <v>83</v>
      </c>
      <c r="G198" s="148" t="s">
        <v>156</v>
      </c>
    </row>
    <row r="199" spans="1:7" ht="48">
      <c r="A199" s="48" t="s">
        <v>70</v>
      </c>
      <c r="B199" s="71" t="s">
        <v>559</v>
      </c>
      <c r="C199" s="49" t="s">
        <v>185</v>
      </c>
      <c r="D199" s="139" t="s">
        <v>477</v>
      </c>
      <c r="E199" s="49" t="s">
        <v>78</v>
      </c>
      <c r="F199" s="49">
        <v>10.95</v>
      </c>
      <c r="G199" s="148" t="s">
        <v>156</v>
      </c>
    </row>
    <row r="200" spans="1:7">
      <c r="A200" s="53">
        <v>12</v>
      </c>
      <c r="B200" s="47"/>
      <c r="C200" s="47"/>
      <c r="D200" s="103" t="s">
        <v>293</v>
      </c>
      <c r="E200" s="47"/>
      <c r="F200" s="97"/>
      <c r="G200" s="97"/>
    </row>
    <row r="201" spans="1:7" ht="36">
      <c r="A201" s="48" t="s">
        <v>76</v>
      </c>
      <c r="B201" s="49">
        <v>90823</v>
      </c>
      <c r="C201" s="49" t="s">
        <v>61</v>
      </c>
      <c r="D201" s="139" t="s">
        <v>478</v>
      </c>
      <c r="E201" s="49" t="s">
        <v>8</v>
      </c>
      <c r="F201" s="49">
        <v>34</v>
      </c>
      <c r="G201" s="148" t="s">
        <v>156</v>
      </c>
    </row>
    <row r="202" spans="1:7" ht="24">
      <c r="A202" s="48" t="s">
        <v>77</v>
      </c>
      <c r="B202" s="49">
        <v>90806</v>
      </c>
      <c r="C202" s="49" t="s">
        <v>61</v>
      </c>
      <c r="D202" s="139" t="s">
        <v>479</v>
      </c>
      <c r="E202" s="49" t="s">
        <v>8</v>
      </c>
      <c r="F202" s="49">
        <v>34</v>
      </c>
      <c r="G202" s="148" t="s">
        <v>156</v>
      </c>
    </row>
    <row r="203" spans="1:7" ht="24">
      <c r="A203" s="48" t="s">
        <v>294</v>
      </c>
      <c r="B203" s="49">
        <v>91341</v>
      </c>
      <c r="C203" s="49" t="s">
        <v>61</v>
      </c>
      <c r="D203" s="139" t="s">
        <v>16</v>
      </c>
      <c r="E203" s="49" t="s">
        <v>78</v>
      </c>
      <c r="F203" s="49">
        <v>34.450000000000003</v>
      </c>
      <c r="G203" s="148" t="s">
        <v>156</v>
      </c>
    </row>
    <row r="204" spans="1:7" ht="24">
      <c r="A204" s="48" t="s">
        <v>295</v>
      </c>
      <c r="B204" s="49">
        <v>102182</v>
      </c>
      <c r="C204" s="49" t="s">
        <v>61</v>
      </c>
      <c r="D204" s="139" t="s">
        <v>480</v>
      </c>
      <c r="E204" s="49" t="s">
        <v>8</v>
      </c>
      <c r="F204" s="49">
        <v>5.2</v>
      </c>
      <c r="G204" s="148" t="s">
        <v>156</v>
      </c>
    </row>
    <row r="205" spans="1:7" ht="36">
      <c r="A205" s="48" t="s">
        <v>296</v>
      </c>
      <c r="B205" s="49">
        <v>94569</v>
      </c>
      <c r="C205" s="49" t="s">
        <v>61</v>
      </c>
      <c r="D205" s="139" t="s">
        <v>481</v>
      </c>
      <c r="E205" s="49" t="s">
        <v>78</v>
      </c>
      <c r="F205" s="49">
        <v>65.459999999999994</v>
      </c>
      <c r="G205" s="148" t="s">
        <v>156</v>
      </c>
    </row>
    <row r="206" spans="1:7">
      <c r="A206" s="48" t="s">
        <v>586</v>
      </c>
      <c r="B206" s="49">
        <v>10491</v>
      </c>
      <c r="C206" s="49" t="s">
        <v>61</v>
      </c>
      <c r="D206" s="139" t="s">
        <v>482</v>
      </c>
      <c r="E206" s="49" t="s">
        <v>78</v>
      </c>
      <c r="F206" s="49">
        <v>1.2</v>
      </c>
      <c r="G206" s="148" t="s">
        <v>156</v>
      </c>
    </row>
    <row r="207" spans="1:7" ht="36">
      <c r="A207" s="48" t="s">
        <v>297</v>
      </c>
      <c r="B207" s="49">
        <v>100674</v>
      </c>
      <c r="C207" s="49" t="s">
        <v>61</v>
      </c>
      <c r="D207" s="139" t="s">
        <v>483</v>
      </c>
      <c r="E207" s="49" t="s">
        <v>78</v>
      </c>
      <c r="F207" s="49">
        <v>3.3</v>
      </c>
      <c r="G207" s="148" t="s">
        <v>156</v>
      </c>
    </row>
    <row r="208" spans="1:7" ht="24">
      <c r="A208" s="48" t="s">
        <v>298</v>
      </c>
      <c r="B208" s="49">
        <v>102179</v>
      </c>
      <c r="C208" s="49" t="s">
        <v>61</v>
      </c>
      <c r="D208" s="139" t="s">
        <v>484</v>
      </c>
      <c r="E208" s="49" t="s">
        <v>78</v>
      </c>
      <c r="F208" s="49">
        <v>1.2</v>
      </c>
      <c r="G208" s="148" t="s">
        <v>156</v>
      </c>
    </row>
    <row r="209" spans="1:7" ht="48">
      <c r="A209" s="48" t="s">
        <v>299</v>
      </c>
      <c r="B209" s="49">
        <v>94573</v>
      </c>
      <c r="C209" s="49" t="s">
        <v>61</v>
      </c>
      <c r="D209" s="139" t="s">
        <v>485</v>
      </c>
      <c r="E209" s="49" t="s">
        <v>78</v>
      </c>
      <c r="F209" s="49">
        <v>14.4</v>
      </c>
      <c r="G209" s="148" t="s">
        <v>156</v>
      </c>
    </row>
    <row r="210" spans="1:7" ht="36">
      <c r="A210" s="48" t="s">
        <v>300</v>
      </c>
      <c r="B210" s="49">
        <v>100702</v>
      </c>
      <c r="C210" s="49" t="s">
        <v>61</v>
      </c>
      <c r="D210" s="139" t="s">
        <v>486</v>
      </c>
      <c r="E210" s="49" t="s">
        <v>78</v>
      </c>
      <c r="F210" s="49">
        <v>5.04</v>
      </c>
      <c r="G210" s="148" t="s">
        <v>156</v>
      </c>
    </row>
    <row r="211" spans="1:7">
      <c r="A211" s="53">
        <v>13</v>
      </c>
      <c r="B211" s="47"/>
      <c r="C211" s="47"/>
      <c r="D211" s="103" t="s">
        <v>301</v>
      </c>
      <c r="E211" s="47"/>
      <c r="F211" s="97"/>
      <c r="G211" s="97"/>
    </row>
    <row r="212" spans="1:7" ht="36">
      <c r="A212" s="48" t="s">
        <v>97</v>
      </c>
      <c r="B212" s="49">
        <v>86932</v>
      </c>
      <c r="C212" s="49" t="s">
        <v>61</v>
      </c>
      <c r="D212" s="139" t="s">
        <v>487</v>
      </c>
      <c r="E212" s="49" t="s">
        <v>8</v>
      </c>
      <c r="F212" s="49">
        <v>11</v>
      </c>
      <c r="G212" s="148" t="s">
        <v>156</v>
      </c>
    </row>
    <row r="213" spans="1:7" ht="24">
      <c r="A213" s="48" t="s">
        <v>98</v>
      </c>
      <c r="B213" s="49">
        <v>100860</v>
      </c>
      <c r="C213" s="49" t="s">
        <v>61</v>
      </c>
      <c r="D213" s="139" t="s">
        <v>488</v>
      </c>
      <c r="E213" s="49" t="s">
        <v>8</v>
      </c>
      <c r="F213" s="49">
        <v>4</v>
      </c>
      <c r="G213" s="148" t="s">
        <v>156</v>
      </c>
    </row>
    <row r="214" spans="1:7" ht="48">
      <c r="A214" s="48" t="s">
        <v>99</v>
      </c>
      <c r="B214" s="49">
        <v>86943</v>
      </c>
      <c r="C214" s="49" t="s">
        <v>61</v>
      </c>
      <c r="D214" s="139" t="s">
        <v>489</v>
      </c>
      <c r="E214" s="49" t="s">
        <v>8</v>
      </c>
      <c r="F214" s="49">
        <v>9</v>
      </c>
      <c r="G214" s="148" t="s">
        <v>156</v>
      </c>
    </row>
    <row r="215" spans="1:7" ht="24">
      <c r="A215" s="48" t="s">
        <v>302</v>
      </c>
      <c r="B215" s="49">
        <v>86900</v>
      </c>
      <c r="C215" s="49" t="s">
        <v>61</v>
      </c>
      <c r="D215" s="139" t="s">
        <v>22</v>
      </c>
      <c r="E215" s="49" t="s">
        <v>8</v>
      </c>
      <c r="F215" s="49">
        <v>3</v>
      </c>
      <c r="G215" s="148" t="s">
        <v>156</v>
      </c>
    </row>
    <row r="216" spans="1:7" ht="24">
      <c r="A216" s="48" t="s">
        <v>303</v>
      </c>
      <c r="B216" s="49">
        <v>86901</v>
      </c>
      <c r="C216" s="49" t="s">
        <v>61</v>
      </c>
      <c r="D216" s="139" t="s">
        <v>490</v>
      </c>
      <c r="E216" s="49" t="s">
        <v>8</v>
      </c>
      <c r="F216" s="49">
        <v>5</v>
      </c>
      <c r="G216" s="148" t="s">
        <v>156</v>
      </c>
    </row>
    <row r="217" spans="1:7" ht="24">
      <c r="A217" s="48" t="s">
        <v>304</v>
      </c>
      <c r="B217" s="49">
        <v>86878</v>
      </c>
      <c r="C217" s="49" t="s">
        <v>61</v>
      </c>
      <c r="D217" s="139" t="s">
        <v>491</v>
      </c>
      <c r="E217" s="49" t="s">
        <v>8</v>
      </c>
      <c r="F217" s="49">
        <v>6</v>
      </c>
      <c r="G217" s="148" t="s">
        <v>156</v>
      </c>
    </row>
    <row r="218" spans="1:7" ht="24">
      <c r="A218" s="48" t="s">
        <v>305</v>
      </c>
      <c r="B218" s="71">
        <v>13262</v>
      </c>
      <c r="C218" s="49" t="s">
        <v>196</v>
      </c>
      <c r="D218" s="105" t="s">
        <v>563</v>
      </c>
      <c r="E218" s="49" t="s">
        <v>8</v>
      </c>
      <c r="F218" s="49">
        <v>1</v>
      </c>
      <c r="G218" s="148" t="s">
        <v>156</v>
      </c>
    </row>
    <row r="219" spans="1:7" ht="36">
      <c r="A219" s="48" t="s">
        <v>306</v>
      </c>
      <c r="B219" s="71">
        <v>13261</v>
      </c>
      <c r="C219" s="49" t="s">
        <v>196</v>
      </c>
      <c r="D219" s="157" t="s">
        <v>564</v>
      </c>
      <c r="E219" s="49" t="s">
        <v>8</v>
      </c>
      <c r="F219" s="49">
        <v>2</v>
      </c>
      <c r="G219" s="148" t="s">
        <v>156</v>
      </c>
    </row>
    <row r="220" spans="1:7" ht="48">
      <c r="A220" s="48" t="s">
        <v>307</v>
      </c>
      <c r="B220" s="49">
        <v>86919</v>
      </c>
      <c r="C220" s="49" t="s">
        <v>61</v>
      </c>
      <c r="D220" s="139" t="s">
        <v>492</v>
      </c>
      <c r="E220" s="49" t="s">
        <v>8</v>
      </c>
      <c r="F220" s="49">
        <v>1</v>
      </c>
      <c r="G220" s="148" t="s">
        <v>156</v>
      </c>
    </row>
    <row r="221" spans="1:7" ht="24">
      <c r="A221" s="48" t="s">
        <v>308</v>
      </c>
      <c r="B221" s="49">
        <v>86909</v>
      </c>
      <c r="C221" s="49" t="s">
        <v>61</v>
      </c>
      <c r="D221" s="139" t="s">
        <v>493</v>
      </c>
      <c r="E221" s="49" t="s">
        <v>8</v>
      </c>
      <c r="F221" s="49">
        <v>5</v>
      </c>
      <c r="G221" s="148" t="s">
        <v>156</v>
      </c>
    </row>
    <row r="222" spans="1:7" ht="24">
      <c r="A222" s="48" t="s">
        <v>309</v>
      </c>
      <c r="B222" s="49">
        <v>86913</v>
      </c>
      <c r="C222" s="49" t="s">
        <v>61</v>
      </c>
      <c r="D222" s="139" t="s">
        <v>494</v>
      </c>
      <c r="E222" s="49" t="s">
        <v>8</v>
      </c>
      <c r="F222" s="49">
        <v>7</v>
      </c>
      <c r="G222" s="148" t="s">
        <v>156</v>
      </c>
    </row>
    <row r="223" spans="1:7" ht="24">
      <c r="A223" s="48" t="s">
        <v>310</v>
      </c>
      <c r="B223" s="71">
        <v>86915</v>
      </c>
      <c r="C223" s="49" t="s">
        <v>61</v>
      </c>
      <c r="D223" s="139" t="s">
        <v>601</v>
      </c>
      <c r="E223" s="49" t="s">
        <v>8</v>
      </c>
      <c r="F223" s="49">
        <v>14</v>
      </c>
      <c r="G223" s="148" t="s">
        <v>156</v>
      </c>
    </row>
    <row r="224" spans="1:7" ht="24.75">
      <c r="A224" s="48" t="s">
        <v>311</v>
      </c>
      <c r="B224" s="71">
        <v>9503</v>
      </c>
      <c r="C224" s="49" t="s">
        <v>196</v>
      </c>
      <c r="D224" s="156" t="s">
        <v>565</v>
      </c>
      <c r="E224" s="49" t="s">
        <v>8</v>
      </c>
      <c r="F224" s="49">
        <v>8</v>
      </c>
      <c r="G224" s="148" t="s">
        <v>156</v>
      </c>
    </row>
    <row r="225" spans="1:7" ht="24">
      <c r="A225" s="48" t="s">
        <v>312</v>
      </c>
      <c r="B225" s="49">
        <v>86885</v>
      </c>
      <c r="C225" s="49" t="s">
        <v>61</v>
      </c>
      <c r="D225" s="139" t="s">
        <v>495</v>
      </c>
      <c r="E225" s="49" t="s">
        <v>8</v>
      </c>
      <c r="F225" s="49">
        <v>8</v>
      </c>
      <c r="G225" s="148" t="s">
        <v>156</v>
      </c>
    </row>
    <row r="226" spans="1:7" ht="24">
      <c r="A226" s="48" t="s">
        <v>313</v>
      </c>
      <c r="B226" s="49">
        <v>86883</v>
      </c>
      <c r="C226" s="49" t="s">
        <v>61</v>
      </c>
      <c r="D226" s="139" t="s">
        <v>496</v>
      </c>
      <c r="E226" s="49" t="s">
        <v>8</v>
      </c>
      <c r="F226" s="49">
        <v>10</v>
      </c>
      <c r="G226" s="148" t="s">
        <v>156</v>
      </c>
    </row>
    <row r="227" spans="1:7" ht="24">
      <c r="A227" s="48" t="s">
        <v>314</v>
      </c>
      <c r="B227" s="49">
        <v>99635</v>
      </c>
      <c r="C227" s="49" t="s">
        <v>61</v>
      </c>
      <c r="D227" s="139" t="s">
        <v>497</v>
      </c>
      <c r="E227" s="49" t="s">
        <v>8</v>
      </c>
      <c r="F227" s="49">
        <v>1</v>
      </c>
      <c r="G227" s="148" t="s">
        <v>156</v>
      </c>
    </row>
    <row r="228" spans="1:7">
      <c r="A228" s="53">
        <v>14</v>
      </c>
      <c r="B228" s="47"/>
      <c r="C228" s="47"/>
      <c r="D228" s="103" t="s">
        <v>315</v>
      </c>
      <c r="E228" s="47"/>
      <c r="F228" s="97"/>
      <c r="G228" s="97"/>
    </row>
    <row r="229" spans="1:7" ht="24">
      <c r="A229" s="96" t="s">
        <v>100</v>
      </c>
      <c r="B229" s="49">
        <v>100868</v>
      </c>
      <c r="C229" s="71" t="s">
        <v>61</v>
      </c>
      <c r="D229" s="139" t="s">
        <v>498</v>
      </c>
      <c r="E229" s="49" t="s">
        <v>8</v>
      </c>
      <c r="F229" s="49">
        <v>14</v>
      </c>
      <c r="G229" s="148" t="s">
        <v>156</v>
      </c>
    </row>
    <row r="230" spans="1:7" ht="24">
      <c r="A230" s="96" t="s">
        <v>101</v>
      </c>
      <c r="B230" s="49">
        <v>100866</v>
      </c>
      <c r="C230" s="71" t="s">
        <v>61</v>
      </c>
      <c r="D230" s="139" t="s">
        <v>24</v>
      </c>
      <c r="E230" s="49" t="s">
        <v>8</v>
      </c>
      <c r="F230" s="49">
        <v>16</v>
      </c>
      <c r="G230" s="148" t="s">
        <v>156</v>
      </c>
    </row>
    <row r="231" spans="1:7" ht="24">
      <c r="A231" s="96" t="s">
        <v>102</v>
      </c>
      <c r="B231" s="49">
        <v>100867</v>
      </c>
      <c r="C231" s="71" t="s">
        <v>61</v>
      </c>
      <c r="D231" s="139" t="s">
        <v>499</v>
      </c>
      <c r="E231" s="49" t="s">
        <v>8</v>
      </c>
      <c r="F231" s="49">
        <v>7</v>
      </c>
      <c r="G231" s="148" t="s">
        <v>156</v>
      </c>
    </row>
    <row r="232" spans="1:7" ht="24">
      <c r="A232" s="96" t="s">
        <v>96</v>
      </c>
      <c r="B232" s="49">
        <v>99855</v>
      </c>
      <c r="C232" s="71" t="s">
        <v>61</v>
      </c>
      <c r="D232" s="139" t="s">
        <v>500</v>
      </c>
      <c r="E232" s="49" t="s">
        <v>9</v>
      </c>
      <c r="F232" s="49">
        <v>18.399999999999999</v>
      </c>
      <c r="G232" s="148" t="s">
        <v>156</v>
      </c>
    </row>
    <row r="233" spans="1:7" ht="24">
      <c r="A233" s="96" t="s">
        <v>103</v>
      </c>
      <c r="B233" s="49">
        <v>100865</v>
      </c>
      <c r="C233" s="71" t="s">
        <v>61</v>
      </c>
      <c r="D233" s="139" t="s">
        <v>23</v>
      </c>
      <c r="E233" s="49" t="s">
        <v>8</v>
      </c>
      <c r="F233" s="49">
        <v>2</v>
      </c>
      <c r="G233" s="148" t="s">
        <v>156</v>
      </c>
    </row>
    <row r="234" spans="1:7" ht="24">
      <c r="A234" s="96" t="s">
        <v>316</v>
      </c>
      <c r="B234" s="49">
        <v>100875</v>
      </c>
      <c r="C234" s="71" t="s">
        <v>61</v>
      </c>
      <c r="D234" s="139" t="s">
        <v>25</v>
      </c>
      <c r="E234" s="49" t="s">
        <v>8</v>
      </c>
      <c r="F234" s="49">
        <v>2</v>
      </c>
      <c r="G234" s="148" t="s">
        <v>156</v>
      </c>
    </row>
    <row r="235" spans="1:7">
      <c r="A235" s="96" t="s">
        <v>317</v>
      </c>
      <c r="B235" s="71">
        <v>3805</v>
      </c>
      <c r="C235" s="71" t="s">
        <v>196</v>
      </c>
      <c r="D235" s="158" t="s">
        <v>566</v>
      </c>
      <c r="E235" s="49" t="s">
        <v>8</v>
      </c>
      <c r="F235" s="49">
        <v>7</v>
      </c>
      <c r="G235" s="148" t="s">
        <v>156</v>
      </c>
    </row>
    <row r="236" spans="1:7">
      <c r="A236" s="53">
        <v>15</v>
      </c>
      <c r="B236" s="47"/>
      <c r="C236" s="47"/>
      <c r="D236" s="103" t="s">
        <v>318</v>
      </c>
      <c r="E236" s="47"/>
      <c r="F236" s="97"/>
      <c r="G236" s="97"/>
    </row>
    <row r="237" spans="1:7" ht="36">
      <c r="A237" s="96" t="s">
        <v>104</v>
      </c>
      <c r="B237" s="49">
        <v>102257</v>
      </c>
      <c r="C237" s="71" t="s">
        <v>61</v>
      </c>
      <c r="D237" s="139" t="s">
        <v>501</v>
      </c>
      <c r="E237" s="49" t="s">
        <v>78</v>
      </c>
      <c r="F237" s="49">
        <v>11.52</v>
      </c>
      <c r="G237" s="148" t="s">
        <v>156</v>
      </c>
    </row>
    <row r="238" spans="1:7">
      <c r="A238" s="53">
        <v>16</v>
      </c>
      <c r="B238" s="47"/>
      <c r="C238" s="47"/>
      <c r="D238" s="103" t="s">
        <v>319</v>
      </c>
      <c r="E238" s="47"/>
      <c r="F238" s="97"/>
      <c r="G238" s="97"/>
    </row>
    <row r="239" spans="1:7" ht="24">
      <c r="A239" s="96" t="s">
        <v>105</v>
      </c>
      <c r="B239" s="71">
        <v>12021</v>
      </c>
      <c r="C239" s="71" t="s">
        <v>196</v>
      </c>
      <c r="D239" s="142" t="s">
        <v>502</v>
      </c>
      <c r="E239" s="71" t="s">
        <v>8</v>
      </c>
      <c r="F239" s="71">
        <v>53</v>
      </c>
      <c r="G239" s="148" t="s">
        <v>156</v>
      </c>
    </row>
    <row r="240" spans="1:7" ht="24">
      <c r="A240" s="96" t="s">
        <v>587</v>
      </c>
      <c r="B240" s="49">
        <v>97599</v>
      </c>
      <c r="C240" s="71" t="s">
        <v>61</v>
      </c>
      <c r="D240" s="139" t="s">
        <v>503</v>
      </c>
      <c r="E240" s="49" t="s">
        <v>8</v>
      </c>
      <c r="F240" s="49">
        <v>9</v>
      </c>
      <c r="G240" s="148" t="s">
        <v>156</v>
      </c>
    </row>
    <row r="241" spans="1:7" ht="24">
      <c r="A241" s="96" t="s">
        <v>106</v>
      </c>
      <c r="B241" s="49">
        <v>97607</v>
      </c>
      <c r="C241" s="71" t="s">
        <v>61</v>
      </c>
      <c r="D241" s="139" t="s">
        <v>504</v>
      </c>
      <c r="E241" s="49" t="s">
        <v>8</v>
      </c>
      <c r="F241" s="49">
        <v>37</v>
      </c>
      <c r="G241" s="148" t="s">
        <v>156</v>
      </c>
    </row>
    <row r="242" spans="1:7">
      <c r="A242" s="96" t="s">
        <v>588</v>
      </c>
      <c r="B242" s="71">
        <v>13157</v>
      </c>
      <c r="C242" s="71" t="s">
        <v>196</v>
      </c>
      <c r="D242" s="142" t="s">
        <v>505</v>
      </c>
      <c r="E242" s="71" t="s">
        <v>8</v>
      </c>
      <c r="F242" s="71">
        <v>55</v>
      </c>
      <c r="G242" s="148" t="s">
        <v>156</v>
      </c>
    </row>
    <row r="243" spans="1:7" ht="24">
      <c r="A243" s="96" t="s">
        <v>589</v>
      </c>
      <c r="B243" s="71">
        <v>11952</v>
      </c>
      <c r="C243" s="71" t="s">
        <v>196</v>
      </c>
      <c r="D243" s="142" t="s">
        <v>506</v>
      </c>
      <c r="E243" s="71" t="s">
        <v>8</v>
      </c>
      <c r="F243" s="71">
        <v>20</v>
      </c>
      <c r="G243" s="148" t="s">
        <v>156</v>
      </c>
    </row>
    <row r="244" spans="1:7" ht="60">
      <c r="A244" s="96" t="s">
        <v>590</v>
      </c>
      <c r="B244" s="71" t="s">
        <v>507</v>
      </c>
      <c r="C244" s="71" t="s">
        <v>185</v>
      </c>
      <c r="D244" s="104" t="s">
        <v>543</v>
      </c>
      <c r="E244" s="71" t="s">
        <v>8</v>
      </c>
      <c r="F244" s="71">
        <v>4</v>
      </c>
      <c r="G244" s="148" t="s">
        <v>156</v>
      </c>
    </row>
    <row r="245" spans="1:7" ht="24">
      <c r="A245" s="96" t="s">
        <v>591</v>
      </c>
      <c r="B245" s="71">
        <v>12903</v>
      </c>
      <c r="C245" s="71" t="s">
        <v>196</v>
      </c>
      <c r="D245" s="142" t="s">
        <v>508</v>
      </c>
      <c r="E245" s="71" t="s">
        <v>8</v>
      </c>
      <c r="F245" s="71">
        <v>3</v>
      </c>
      <c r="G245" s="148" t="s">
        <v>156</v>
      </c>
    </row>
    <row r="246" spans="1:7" ht="24">
      <c r="A246" s="96" t="s">
        <v>592</v>
      </c>
      <c r="B246" s="71">
        <v>12910</v>
      </c>
      <c r="C246" s="71" t="s">
        <v>196</v>
      </c>
      <c r="D246" s="142" t="s">
        <v>509</v>
      </c>
      <c r="E246" s="71" t="s">
        <v>8</v>
      </c>
      <c r="F246" s="71">
        <v>3</v>
      </c>
      <c r="G246" s="148" t="s">
        <v>156</v>
      </c>
    </row>
    <row r="247" spans="1:7" ht="36">
      <c r="A247" s="96" t="s">
        <v>593</v>
      </c>
      <c r="B247" s="71">
        <v>12368</v>
      </c>
      <c r="C247" s="71" t="s">
        <v>196</v>
      </c>
      <c r="D247" s="142" t="s">
        <v>510</v>
      </c>
      <c r="E247" s="71" t="s">
        <v>8</v>
      </c>
      <c r="F247" s="71">
        <v>29</v>
      </c>
      <c r="G247" s="148" t="s">
        <v>156</v>
      </c>
    </row>
    <row r="248" spans="1:7" ht="60">
      <c r="A248" s="96" t="s">
        <v>594</v>
      </c>
      <c r="B248" s="71" t="s">
        <v>511</v>
      </c>
      <c r="C248" s="71" t="s">
        <v>185</v>
      </c>
      <c r="D248" s="104" t="s">
        <v>544</v>
      </c>
      <c r="E248" s="49" t="s">
        <v>8</v>
      </c>
      <c r="F248" s="49">
        <v>5</v>
      </c>
      <c r="G248" s="148" t="s">
        <v>156</v>
      </c>
    </row>
    <row r="249" spans="1:7" ht="75">
      <c r="A249" s="96" t="s">
        <v>595</v>
      </c>
      <c r="B249" s="71" t="s">
        <v>512</v>
      </c>
      <c r="C249" s="71" t="s">
        <v>185</v>
      </c>
      <c r="D249" s="159" t="s">
        <v>545</v>
      </c>
      <c r="E249" s="49" t="s">
        <v>8</v>
      </c>
      <c r="F249" s="49">
        <v>9</v>
      </c>
      <c r="G249" s="148" t="s">
        <v>156</v>
      </c>
    </row>
    <row r="250" spans="1:7">
      <c r="A250" s="53">
        <v>17</v>
      </c>
      <c r="B250" s="47"/>
      <c r="C250" s="47"/>
      <c r="D250" s="103" t="s">
        <v>107</v>
      </c>
      <c r="E250" s="47"/>
      <c r="F250" s="97"/>
      <c r="G250" s="97"/>
    </row>
    <row r="251" spans="1:7" ht="24">
      <c r="A251" s="48" t="s">
        <v>108</v>
      </c>
      <c r="B251" s="49">
        <v>88485</v>
      </c>
      <c r="C251" s="49" t="s">
        <v>61</v>
      </c>
      <c r="D251" s="139" t="s">
        <v>513</v>
      </c>
      <c r="E251" s="49" t="s">
        <v>78</v>
      </c>
      <c r="F251" s="49">
        <v>2738.36</v>
      </c>
      <c r="G251" s="148" t="s">
        <v>156</v>
      </c>
    </row>
    <row r="252" spans="1:7" ht="24">
      <c r="A252" s="48" t="s">
        <v>109</v>
      </c>
      <c r="B252" s="49">
        <v>96135</v>
      </c>
      <c r="C252" s="49" t="s">
        <v>61</v>
      </c>
      <c r="D252" s="139" t="s">
        <v>514</v>
      </c>
      <c r="E252" s="49" t="s">
        <v>78</v>
      </c>
      <c r="F252" s="49">
        <v>705.26</v>
      </c>
      <c r="G252" s="148" t="s">
        <v>156</v>
      </c>
    </row>
    <row r="253" spans="1:7" ht="24">
      <c r="A253" s="48" t="s">
        <v>110</v>
      </c>
      <c r="B253" s="49">
        <v>102197</v>
      </c>
      <c r="C253" s="49" t="s">
        <v>61</v>
      </c>
      <c r="D253" s="139" t="s">
        <v>515</v>
      </c>
      <c r="E253" s="49" t="s">
        <v>78</v>
      </c>
      <c r="F253" s="49">
        <v>132</v>
      </c>
      <c r="G253" s="148" t="s">
        <v>156</v>
      </c>
    </row>
    <row r="254" spans="1:7" ht="24">
      <c r="A254" s="48" t="s">
        <v>111</v>
      </c>
      <c r="B254" s="49">
        <v>104641</v>
      </c>
      <c r="C254" s="49" t="s">
        <v>61</v>
      </c>
      <c r="D254" s="139" t="s">
        <v>516</v>
      </c>
      <c r="E254" s="49" t="s">
        <v>78</v>
      </c>
      <c r="F254" s="49">
        <v>3798.54</v>
      </c>
      <c r="G254" s="148" t="s">
        <v>156</v>
      </c>
    </row>
    <row r="255" spans="1:7" ht="36">
      <c r="A255" s="48" t="s">
        <v>320</v>
      </c>
      <c r="B255" s="49">
        <v>96134</v>
      </c>
      <c r="C255" s="49" t="s">
        <v>61</v>
      </c>
      <c r="D255" s="139" t="s">
        <v>517</v>
      </c>
      <c r="E255" s="49" t="s">
        <v>78</v>
      </c>
      <c r="F255" s="49">
        <v>1647.36</v>
      </c>
      <c r="G255" s="148" t="s">
        <v>156</v>
      </c>
    </row>
    <row r="256" spans="1:7" ht="24">
      <c r="A256" s="48" t="s">
        <v>321</v>
      </c>
      <c r="B256" s="49">
        <v>102219</v>
      </c>
      <c r="C256" s="49" t="s">
        <v>61</v>
      </c>
      <c r="D256" s="139" t="s">
        <v>28</v>
      </c>
      <c r="E256" s="49" t="s">
        <v>78</v>
      </c>
      <c r="F256" s="49">
        <v>240.39</v>
      </c>
      <c r="G256" s="148" t="s">
        <v>156</v>
      </c>
    </row>
    <row r="257" spans="1:7" ht="24">
      <c r="A257" s="48" t="s">
        <v>322</v>
      </c>
      <c r="B257" s="49">
        <v>104639</v>
      </c>
      <c r="C257" s="49" t="s">
        <v>61</v>
      </c>
      <c r="D257" s="139" t="s">
        <v>518</v>
      </c>
      <c r="E257" s="49" t="s">
        <v>78</v>
      </c>
      <c r="F257" s="49">
        <v>566.48</v>
      </c>
      <c r="G257" s="148" t="s">
        <v>156</v>
      </c>
    </row>
    <row r="258" spans="1:7" ht="24">
      <c r="A258" s="48" t="s">
        <v>323</v>
      </c>
      <c r="B258" s="49">
        <v>102491</v>
      </c>
      <c r="C258" s="49" t="s">
        <v>61</v>
      </c>
      <c r="D258" s="139" t="s">
        <v>519</v>
      </c>
      <c r="E258" s="49" t="s">
        <v>78</v>
      </c>
      <c r="F258" s="49">
        <v>253.97</v>
      </c>
      <c r="G258" s="148" t="s">
        <v>156</v>
      </c>
    </row>
    <row r="259" spans="1:7">
      <c r="A259" s="53">
        <v>18</v>
      </c>
      <c r="B259" s="47"/>
      <c r="C259" s="47"/>
      <c r="D259" s="103" t="s">
        <v>324</v>
      </c>
      <c r="E259" s="47"/>
      <c r="F259" s="97"/>
      <c r="G259" s="97"/>
    </row>
    <row r="260" spans="1:7" ht="24">
      <c r="A260" s="96" t="s">
        <v>112</v>
      </c>
      <c r="B260" s="71">
        <v>12182</v>
      </c>
      <c r="C260" s="71" t="s">
        <v>196</v>
      </c>
      <c r="D260" s="142" t="s">
        <v>520</v>
      </c>
      <c r="E260" s="71" t="s">
        <v>78</v>
      </c>
      <c r="F260" s="71">
        <v>12.89</v>
      </c>
      <c r="G260" s="148" t="s">
        <v>156</v>
      </c>
    </row>
    <row r="261" spans="1:7">
      <c r="A261" s="53">
        <v>19</v>
      </c>
      <c r="B261" s="47"/>
      <c r="C261" s="47"/>
      <c r="D261" s="103" t="s">
        <v>325</v>
      </c>
      <c r="E261" s="47"/>
      <c r="F261" s="97"/>
      <c r="G261" s="97"/>
    </row>
    <row r="262" spans="1:7" ht="36">
      <c r="A262" s="48" t="s">
        <v>113</v>
      </c>
      <c r="B262" s="71" t="s">
        <v>560</v>
      </c>
      <c r="C262" s="49" t="s">
        <v>185</v>
      </c>
      <c r="D262" s="139" t="s">
        <v>521</v>
      </c>
      <c r="E262" s="49" t="s">
        <v>8</v>
      </c>
      <c r="F262" s="49">
        <v>34</v>
      </c>
      <c r="G262" s="148" t="s">
        <v>156</v>
      </c>
    </row>
    <row r="263" spans="1:7" ht="24">
      <c r="A263" s="48" t="s">
        <v>114</v>
      </c>
      <c r="B263" s="71">
        <v>7771</v>
      </c>
      <c r="C263" s="49" t="s">
        <v>196</v>
      </c>
      <c r="D263" s="142" t="s">
        <v>522</v>
      </c>
      <c r="E263" s="71" t="s">
        <v>78</v>
      </c>
      <c r="F263" s="71">
        <v>2.76</v>
      </c>
      <c r="G263" s="148" t="s">
        <v>156</v>
      </c>
    </row>
    <row r="264" spans="1:7">
      <c r="A264" s="53">
        <v>20</v>
      </c>
      <c r="B264" s="47"/>
      <c r="C264" s="47"/>
      <c r="D264" s="103" t="s">
        <v>326</v>
      </c>
      <c r="E264" s="47"/>
      <c r="F264" s="97"/>
      <c r="G264" s="97"/>
    </row>
    <row r="265" spans="1:7" ht="24">
      <c r="A265" s="96" t="s">
        <v>115</v>
      </c>
      <c r="B265" s="71">
        <v>103946</v>
      </c>
      <c r="C265" s="71" t="s">
        <v>61</v>
      </c>
      <c r="D265" s="142" t="s">
        <v>523</v>
      </c>
      <c r="E265" s="71" t="s">
        <v>78</v>
      </c>
      <c r="F265" s="71">
        <v>364.85</v>
      </c>
      <c r="G265" s="148" t="s">
        <v>156</v>
      </c>
    </row>
    <row r="266" spans="1:7">
      <c r="A266" s="53">
        <v>21</v>
      </c>
      <c r="B266" s="47"/>
      <c r="C266" s="47"/>
      <c r="D266" s="103" t="s">
        <v>327</v>
      </c>
      <c r="E266" s="47"/>
      <c r="F266" s="97"/>
      <c r="G266" s="97"/>
    </row>
    <row r="267" spans="1:7" ht="24">
      <c r="A267" s="48" t="s">
        <v>328</v>
      </c>
      <c r="B267" s="49">
        <v>89865</v>
      </c>
      <c r="C267" s="49" t="s">
        <v>61</v>
      </c>
      <c r="D267" s="139" t="s">
        <v>524</v>
      </c>
      <c r="E267" s="49" t="s">
        <v>9</v>
      </c>
      <c r="F267" s="49">
        <v>100</v>
      </c>
      <c r="G267" s="148" t="s">
        <v>156</v>
      </c>
    </row>
    <row r="268" spans="1:7" ht="36">
      <c r="A268" s="48" t="s">
        <v>329</v>
      </c>
      <c r="B268" s="49">
        <v>103290</v>
      </c>
      <c r="C268" s="49" t="s">
        <v>61</v>
      </c>
      <c r="D268" s="139" t="s">
        <v>525</v>
      </c>
      <c r="E268" s="49" t="s">
        <v>9</v>
      </c>
      <c r="F268" s="49">
        <v>207.15</v>
      </c>
      <c r="G268" s="148" t="s">
        <v>156</v>
      </c>
    </row>
    <row r="269" spans="1:7" ht="24">
      <c r="A269" s="48" t="s">
        <v>330</v>
      </c>
      <c r="B269" s="49">
        <v>89868</v>
      </c>
      <c r="C269" s="49" t="s">
        <v>61</v>
      </c>
      <c r="D269" s="139" t="s">
        <v>526</v>
      </c>
      <c r="E269" s="49" t="s">
        <v>8</v>
      </c>
      <c r="F269" s="49">
        <v>84</v>
      </c>
      <c r="G269" s="148" t="s">
        <v>156</v>
      </c>
    </row>
    <row r="270" spans="1:7" ht="36">
      <c r="A270" s="48" t="s">
        <v>331</v>
      </c>
      <c r="B270" s="49">
        <v>103291</v>
      </c>
      <c r="C270" s="71" t="s">
        <v>61</v>
      </c>
      <c r="D270" s="139" t="s">
        <v>527</v>
      </c>
      <c r="E270" s="49" t="s">
        <v>9</v>
      </c>
      <c r="F270" s="49">
        <v>58.72</v>
      </c>
      <c r="G270" s="148" t="s">
        <v>156</v>
      </c>
    </row>
    <row r="271" spans="1:7" ht="24">
      <c r="A271" s="48" t="s">
        <v>332</v>
      </c>
      <c r="B271" s="49">
        <v>89867</v>
      </c>
      <c r="C271" s="71" t="s">
        <v>61</v>
      </c>
      <c r="D271" s="139" t="s">
        <v>528</v>
      </c>
      <c r="E271" s="49" t="s">
        <v>8</v>
      </c>
      <c r="F271" s="49">
        <v>63</v>
      </c>
      <c r="G271" s="148" t="s">
        <v>156</v>
      </c>
    </row>
    <row r="272" spans="1:7" ht="36">
      <c r="A272" s="48" t="s">
        <v>333</v>
      </c>
      <c r="B272" s="49">
        <v>103292</v>
      </c>
      <c r="C272" s="71" t="s">
        <v>61</v>
      </c>
      <c r="D272" s="139" t="s">
        <v>529</v>
      </c>
      <c r="E272" s="49" t="s">
        <v>9</v>
      </c>
      <c r="F272" s="49">
        <v>70.709999999999994</v>
      </c>
      <c r="G272" s="148" t="s">
        <v>156</v>
      </c>
    </row>
    <row r="273" spans="1:7" ht="36">
      <c r="A273" s="48" t="s">
        <v>334</v>
      </c>
      <c r="B273" s="49">
        <v>103289</v>
      </c>
      <c r="C273" s="71" t="s">
        <v>61</v>
      </c>
      <c r="D273" s="139" t="s">
        <v>530</v>
      </c>
      <c r="E273" s="49" t="s">
        <v>9</v>
      </c>
      <c r="F273" s="49">
        <v>288.54000000000002</v>
      </c>
      <c r="G273" s="148" t="s">
        <v>156</v>
      </c>
    </row>
    <row r="274" spans="1:7">
      <c r="A274" s="53">
        <v>22</v>
      </c>
      <c r="B274" s="47"/>
      <c r="C274" s="47"/>
      <c r="D274" s="103" t="s">
        <v>335</v>
      </c>
      <c r="E274" s="47"/>
      <c r="F274" s="97"/>
      <c r="G274" s="97"/>
    </row>
    <row r="275" spans="1:7" ht="36">
      <c r="A275" s="96" t="s">
        <v>336</v>
      </c>
      <c r="B275" s="71" t="s">
        <v>552</v>
      </c>
      <c r="C275" s="71" t="s">
        <v>185</v>
      </c>
      <c r="D275" s="139" t="s">
        <v>431</v>
      </c>
      <c r="E275" s="49" t="s">
        <v>9</v>
      </c>
      <c r="F275" s="49">
        <v>120</v>
      </c>
      <c r="G275" s="148" t="s">
        <v>156</v>
      </c>
    </row>
    <row r="276" spans="1:7" ht="36">
      <c r="A276" s="96" t="s">
        <v>337</v>
      </c>
      <c r="B276" s="49">
        <v>91837</v>
      </c>
      <c r="C276" s="71" t="s">
        <v>61</v>
      </c>
      <c r="D276" s="139" t="s">
        <v>531</v>
      </c>
      <c r="E276" s="49" t="s">
        <v>9</v>
      </c>
      <c r="F276" s="49">
        <v>10</v>
      </c>
      <c r="G276" s="148" t="s">
        <v>156</v>
      </c>
    </row>
    <row r="277" spans="1:7" ht="36">
      <c r="A277" s="96" t="s">
        <v>338</v>
      </c>
      <c r="B277" s="49">
        <v>91859</v>
      </c>
      <c r="C277" s="71" t="s">
        <v>61</v>
      </c>
      <c r="D277" s="139" t="s">
        <v>433</v>
      </c>
      <c r="E277" s="49" t="s">
        <v>9</v>
      </c>
      <c r="F277" s="49">
        <v>50</v>
      </c>
      <c r="G277" s="148" t="s">
        <v>156</v>
      </c>
    </row>
    <row r="278" spans="1:7" ht="48">
      <c r="A278" s="96" t="s">
        <v>339</v>
      </c>
      <c r="B278" s="71" t="s">
        <v>561</v>
      </c>
      <c r="C278" s="71" t="s">
        <v>185</v>
      </c>
      <c r="D278" s="139" t="s">
        <v>532</v>
      </c>
      <c r="E278" s="49" t="s">
        <v>9</v>
      </c>
      <c r="F278" s="49">
        <v>140</v>
      </c>
      <c r="G278" s="148" t="s">
        <v>156</v>
      </c>
    </row>
    <row r="279" spans="1:7" ht="36">
      <c r="A279" s="96" t="s">
        <v>340</v>
      </c>
      <c r="B279" s="71" t="s">
        <v>554</v>
      </c>
      <c r="C279" s="71" t="s">
        <v>185</v>
      </c>
      <c r="D279" s="139" t="s">
        <v>434</v>
      </c>
      <c r="E279" s="49" t="s">
        <v>9</v>
      </c>
      <c r="F279" s="49">
        <v>30</v>
      </c>
      <c r="G279" s="148" t="s">
        <v>156</v>
      </c>
    </row>
    <row r="280" spans="1:7" ht="36">
      <c r="A280" s="96" t="s">
        <v>341</v>
      </c>
      <c r="B280" s="49">
        <v>95802</v>
      </c>
      <c r="C280" s="71" t="s">
        <v>61</v>
      </c>
      <c r="D280" s="139" t="s">
        <v>439</v>
      </c>
      <c r="E280" s="49" t="s">
        <v>8</v>
      </c>
      <c r="F280" s="49">
        <v>6</v>
      </c>
      <c r="G280" s="148" t="s">
        <v>156</v>
      </c>
    </row>
    <row r="281" spans="1:7" ht="24">
      <c r="A281" s="96" t="s">
        <v>342</v>
      </c>
      <c r="B281" s="71">
        <v>12890</v>
      </c>
      <c r="C281" s="71" t="s">
        <v>196</v>
      </c>
      <c r="D281" s="142" t="s">
        <v>533</v>
      </c>
      <c r="E281" s="49" t="s">
        <v>8</v>
      </c>
      <c r="F281" s="71">
        <v>2</v>
      </c>
      <c r="G281" s="148" t="s">
        <v>156</v>
      </c>
    </row>
    <row r="282" spans="1:7" ht="24">
      <c r="A282" s="96" t="s">
        <v>343</v>
      </c>
      <c r="B282" s="49">
        <v>92021</v>
      </c>
      <c r="C282" s="71" t="s">
        <v>61</v>
      </c>
      <c r="D282" s="139" t="s">
        <v>534</v>
      </c>
      <c r="E282" s="49" t="s">
        <v>8</v>
      </c>
      <c r="F282" s="49">
        <v>30</v>
      </c>
      <c r="G282" s="148" t="s">
        <v>156</v>
      </c>
    </row>
    <row r="283" spans="1:7" ht="24">
      <c r="A283" s="96" t="s">
        <v>344</v>
      </c>
      <c r="B283" s="49">
        <v>91992</v>
      </c>
      <c r="C283" s="71" t="s">
        <v>61</v>
      </c>
      <c r="D283" s="139" t="s">
        <v>468</v>
      </c>
      <c r="E283" s="49" t="s">
        <v>8</v>
      </c>
      <c r="F283" s="49">
        <v>7</v>
      </c>
      <c r="G283" s="148" t="s">
        <v>156</v>
      </c>
    </row>
    <row r="284" spans="1:7">
      <c r="A284" s="53">
        <v>23</v>
      </c>
      <c r="B284" s="47"/>
      <c r="C284" s="47"/>
      <c r="D284" s="103" t="s">
        <v>345</v>
      </c>
      <c r="E284" s="47"/>
      <c r="F284" s="97"/>
      <c r="G284" s="97"/>
    </row>
    <row r="285" spans="1:7">
      <c r="A285" s="96" t="s">
        <v>346</v>
      </c>
      <c r="B285" s="71">
        <v>2451</v>
      </c>
      <c r="C285" s="71" t="s">
        <v>196</v>
      </c>
      <c r="D285" s="142" t="s">
        <v>535</v>
      </c>
      <c r="E285" s="71" t="s">
        <v>78</v>
      </c>
      <c r="F285" s="71">
        <v>732.09</v>
      </c>
      <c r="G285" s="148" t="s">
        <v>156</v>
      </c>
    </row>
    <row r="286" spans="1:7">
      <c r="E286"/>
      <c r="F286"/>
      <c r="G286"/>
    </row>
    <row r="287" spans="1:7">
      <c r="E287"/>
      <c r="F287"/>
      <c r="G287"/>
    </row>
    <row r="288" spans="1:7">
      <c r="E288"/>
      <c r="F288"/>
      <c r="G288"/>
    </row>
    <row r="289" customFormat="1"/>
    <row r="290" customFormat="1"/>
    <row r="291" customFormat="1"/>
  </sheetData>
  <mergeCells count="6">
    <mergeCell ref="A11:G11"/>
    <mergeCell ref="A1:A6"/>
    <mergeCell ref="C6:D6"/>
    <mergeCell ref="B7:G7"/>
    <mergeCell ref="B8:G8"/>
    <mergeCell ref="B9:C9"/>
  </mergeCells>
  <phoneticPr fontId="17" type="noConversion"/>
  <printOptions horizontalCentered="1"/>
  <pageMargins left="0.31496062992125984" right="0.31496062992125984" top="0.59055118110236227" bottom="0.59055118110236227" header="0.31496062992125984" footer="0.31496062992125984"/>
  <pageSetup paperSize="9" scale="61" fitToHeight="3" orientation="portrait" r:id="rId1"/>
  <colBreaks count="1" manualBreakCount="1">
    <brk id="7" max="27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5"/>
  <sheetViews>
    <sheetView zoomScaleNormal="100" workbookViewId="0">
      <selection activeCell="E32" sqref="E23:E32"/>
    </sheetView>
  </sheetViews>
  <sheetFormatPr defaultRowHeight="15"/>
  <cols>
    <col min="1" max="1" width="7" customWidth="1"/>
    <col min="2" max="2" width="11.140625" customWidth="1"/>
    <col min="3" max="3" width="41.42578125" customWidth="1"/>
    <col min="4" max="4" width="23.7109375" customWidth="1"/>
    <col min="5" max="5" width="45.42578125" customWidth="1"/>
  </cols>
  <sheetData>
    <row r="1" spans="1:9" ht="18" customHeight="1">
      <c r="A1" s="116"/>
      <c r="B1" s="20"/>
      <c r="C1" s="30" t="s">
        <v>53</v>
      </c>
      <c r="D1" s="120"/>
      <c r="E1" s="31"/>
      <c r="F1" s="114"/>
      <c r="G1" s="70"/>
      <c r="H1" s="23"/>
      <c r="I1" s="23"/>
    </row>
    <row r="2" spans="1:9" ht="18" customHeight="1">
      <c r="A2" s="117"/>
      <c r="B2" s="106"/>
      <c r="C2" s="114" t="s">
        <v>54</v>
      </c>
      <c r="E2" s="32"/>
      <c r="F2" s="114"/>
      <c r="G2" s="70"/>
      <c r="H2" s="23"/>
      <c r="I2" s="23"/>
    </row>
    <row r="3" spans="1:9" ht="18.75">
      <c r="A3" s="117"/>
      <c r="B3" s="106"/>
      <c r="C3" s="113" t="s">
        <v>152</v>
      </c>
      <c r="E3" s="33"/>
      <c r="F3" s="113"/>
      <c r="G3" s="70"/>
      <c r="H3" s="23"/>
      <c r="I3" s="23"/>
    </row>
    <row r="4" spans="1:9" ht="18.75">
      <c r="A4" s="117"/>
      <c r="B4" s="106"/>
      <c r="C4" s="113" t="s">
        <v>59</v>
      </c>
      <c r="E4" s="33"/>
      <c r="F4" s="113"/>
      <c r="G4" s="70"/>
      <c r="H4" s="23"/>
      <c r="I4" s="23"/>
    </row>
    <row r="5" spans="1:9" ht="18.75">
      <c r="A5" s="117"/>
      <c r="B5" s="106"/>
      <c r="C5" s="113" t="s">
        <v>154</v>
      </c>
      <c r="E5" s="33"/>
      <c r="F5" s="113"/>
      <c r="G5" s="113"/>
      <c r="H5" s="23"/>
      <c r="I5" s="23"/>
    </row>
    <row r="6" spans="1:9" ht="23.25" customHeight="1" thickBot="1">
      <c r="A6" s="118"/>
      <c r="B6" s="25"/>
      <c r="C6" s="119" t="s">
        <v>60</v>
      </c>
      <c r="D6" s="2"/>
      <c r="E6" s="137"/>
      <c r="F6" s="112"/>
      <c r="G6" s="112"/>
      <c r="H6" s="23"/>
      <c r="I6" s="23"/>
    </row>
    <row r="7" spans="1:9">
      <c r="A7" s="128" t="s">
        <v>4</v>
      </c>
      <c r="B7" s="115" t="str">
        <f>CRONOGRAMA!B7</f>
        <v>CONSTRUÇÃO DA CENTRAL DE REGULAÇÃO DE URGÊNCIAS</v>
      </c>
      <c r="C7" s="115"/>
      <c r="D7" s="115"/>
      <c r="E7" s="129"/>
    </row>
    <row r="8" spans="1:9">
      <c r="A8" s="128" t="s">
        <v>5</v>
      </c>
      <c r="B8" s="115" t="str">
        <f>CRONOGRAMA!B8</f>
        <v>ESTRADA VICINAL (ACESSO A LOCALIDADE DE FEIJÃO QUEIMADO), BR 356, KM 02, PRESIDENTE COSTA E SILVA, ITAPERUNA-RJ</v>
      </c>
      <c r="C8" s="115"/>
      <c r="D8" s="115"/>
      <c r="E8" s="129"/>
    </row>
    <row r="9" spans="1:9" ht="15.75" thickBot="1">
      <c r="A9" s="128" t="s">
        <v>6</v>
      </c>
      <c r="B9" s="127">
        <f>CRONOGRAMA!B9</f>
        <v>0</v>
      </c>
      <c r="C9" s="127"/>
      <c r="D9" s="127"/>
      <c r="E9" s="130"/>
    </row>
    <row r="10" spans="1:9" ht="16.5" thickBot="1">
      <c r="A10" s="182" t="s">
        <v>43</v>
      </c>
      <c r="B10" s="183"/>
      <c r="C10" s="183"/>
      <c r="D10" s="183"/>
      <c r="E10" s="184"/>
    </row>
    <row r="11" spans="1:9" ht="15.75">
      <c r="A11" s="4"/>
      <c r="B11" s="125"/>
      <c r="C11" s="124"/>
      <c r="D11" s="131"/>
      <c r="E11" s="138"/>
    </row>
    <row r="12" spans="1:9" ht="15.75">
      <c r="A12" s="180" t="s">
        <v>127</v>
      </c>
      <c r="B12" s="181"/>
      <c r="C12" s="181"/>
      <c r="D12" s="181"/>
      <c r="E12" s="138"/>
    </row>
    <row r="13" spans="1:9" ht="15.75">
      <c r="A13" s="4"/>
      <c r="B13" s="125"/>
      <c r="C13" s="124"/>
      <c r="D13" s="131"/>
      <c r="E13" s="138"/>
    </row>
    <row r="14" spans="1:9" ht="15.75">
      <c r="A14" s="4"/>
      <c r="B14" s="125"/>
      <c r="C14" s="124"/>
      <c r="D14" s="131"/>
      <c r="E14" s="138"/>
    </row>
    <row r="15" spans="1:9" ht="15.75">
      <c r="A15" s="4"/>
      <c r="B15" s="125"/>
      <c r="C15" s="124"/>
      <c r="D15" s="131"/>
      <c r="E15" s="138"/>
    </row>
    <row r="16" spans="1:9" ht="15.75">
      <c r="A16" s="4"/>
      <c r="B16" s="125"/>
      <c r="C16" s="124"/>
      <c r="D16" s="131"/>
      <c r="E16" s="138"/>
    </row>
    <row r="17" spans="1:5" ht="15.75">
      <c r="A17" s="4"/>
      <c r="B17" s="125"/>
      <c r="C17" s="124"/>
      <c r="D17" s="131"/>
      <c r="E17" s="138"/>
    </row>
    <row r="18" spans="1:5" ht="15.75">
      <c r="A18" s="4"/>
      <c r="B18" s="125"/>
      <c r="C18" s="124"/>
      <c r="D18" s="131"/>
      <c r="E18" s="138"/>
    </row>
    <row r="19" spans="1:5" ht="15.75">
      <c r="A19" s="4"/>
      <c r="B19" s="125"/>
      <c r="C19" s="124"/>
      <c r="D19" s="131"/>
      <c r="E19" s="138"/>
    </row>
    <row r="20" spans="1:5" ht="15.75" customHeight="1">
      <c r="A20" s="185" t="s">
        <v>0</v>
      </c>
      <c r="B20" s="186"/>
      <c r="C20" s="199" t="s">
        <v>36</v>
      </c>
      <c r="D20" s="199" t="s">
        <v>128</v>
      </c>
      <c r="E20" s="191" t="s">
        <v>129</v>
      </c>
    </row>
    <row r="21" spans="1:5">
      <c r="A21" s="187"/>
      <c r="B21" s="188"/>
      <c r="C21" s="200"/>
      <c r="D21" s="200"/>
      <c r="E21" s="192"/>
    </row>
    <row r="22" spans="1:5" ht="15.75">
      <c r="A22" s="4"/>
      <c r="B22" s="125"/>
      <c r="C22" s="124"/>
      <c r="D22" s="131"/>
      <c r="E22" s="138"/>
    </row>
    <row r="23" spans="1:5">
      <c r="A23" s="201">
        <v>1</v>
      </c>
      <c r="B23" s="202"/>
      <c r="C23" s="55" t="s">
        <v>130</v>
      </c>
      <c r="D23" s="54" t="s">
        <v>131</v>
      </c>
      <c r="E23" s="132"/>
    </row>
    <row r="24" spans="1:5">
      <c r="A24" s="189">
        <v>2</v>
      </c>
      <c r="B24" s="190"/>
      <c r="C24" s="57" t="s">
        <v>132</v>
      </c>
      <c r="D24" s="56" t="s">
        <v>133</v>
      </c>
      <c r="E24" s="133"/>
    </row>
    <row r="25" spans="1:5">
      <c r="A25" s="189">
        <v>3</v>
      </c>
      <c r="B25" s="190"/>
      <c r="C25" s="57" t="s">
        <v>134</v>
      </c>
      <c r="D25" s="56" t="s">
        <v>135</v>
      </c>
      <c r="E25" s="133"/>
    </row>
    <row r="26" spans="1:5">
      <c r="A26" s="189">
        <v>4</v>
      </c>
      <c r="B26" s="190"/>
      <c r="C26" s="57" t="s">
        <v>136</v>
      </c>
      <c r="D26" s="56" t="s">
        <v>137</v>
      </c>
      <c r="E26" s="133"/>
    </row>
    <row r="27" spans="1:5">
      <c r="A27" s="189">
        <v>5</v>
      </c>
      <c r="B27" s="190"/>
      <c r="C27" s="57" t="s">
        <v>138</v>
      </c>
      <c r="D27" s="56" t="s">
        <v>11</v>
      </c>
      <c r="E27" s="133"/>
    </row>
    <row r="28" spans="1:5">
      <c r="A28" s="189">
        <v>6</v>
      </c>
      <c r="B28" s="190"/>
      <c r="C28" s="57" t="s">
        <v>139</v>
      </c>
      <c r="D28" s="56" t="s">
        <v>140</v>
      </c>
      <c r="E28" s="133"/>
    </row>
    <row r="29" spans="1:5">
      <c r="A29" s="189" t="s">
        <v>72</v>
      </c>
      <c r="B29" s="190"/>
      <c r="C29" s="57" t="s">
        <v>141</v>
      </c>
      <c r="D29" s="57"/>
      <c r="E29" s="133"/>
    </row>
    <row r="30" spans="1:5">
      <c r="A30" s="189" t="s">
        <v>73</v>
      </c>
      <c r="B30" s="190"/>
      <c r="C30" s="57" t="s">
        <v>142</v>
      </c>
      <c r="D30" s="57"/>
      <c r="E30" s="133"/>
    </row>
    <row r="31" spans="1:5">
      <c r="A31" s="189" t="s">
        <v>74</v>
      </c>
      <c r="B31" s="190"/>
      <c r="C31" s="57" t="s">
        <v>613</v>
      </c>
      <c r="D31" s="57"/>
      <c r="E31" s="133"/>
    </row>
    <row r="32" spans="1:5">
      <c r="A32" s="193" t="s">
        <v>75</v>
      </c>
      <c r="B32" s="194"/>
      <c r="C32" s="57" t="s">
        <v>143</v>
      </c>
      <c r="D32" s="57"/>
      <c r="E32" s="133"/>
    </row>
    <row r="33" spans="1:5">
      <c r="A33" s="5"/>
      <c r="B33" s="126"/>
      <c r="C33" s="6"/>
      <c r="D33" s="7"/>
      <c r="E33" s="58"/>
    </row>
    <row r="34" spans="1:5" ht="15.75">
      <c r="A34" s="195" t="s">
        <v>144</v>
      </c>
      <c r="B34" s="196"/>
      <c r="C34" s="197"/>
      <c r="D34" s="198"/>
      <c r="E34" s="59">
        <f t="shared" ref="E34" si="0">((1+E23+E24+E25)*(1+E26)*(1+E27)/(1-E28))-1</f>
        <v>0</v>
      </c>
    </row>
    <row r="35" spans="1:5" ht="15.75" thickBot="1">
      <c r="A35" s="1"/>
      <c r="B35" s="2"/>
      <c r="C35" s="2"/>
      <c r="D35" s="2"/>
      <c r="E35" s="3"/>
    </row>
  </sheetData>
  <mergeCells count="17">
    <mergeCell ref="A31:B31"/>
    <mergeCell ref="A32:B32"/>
    <mergeCell ref="A34:D34"/>
    <mergeCell ref="C20:C21"/>
    <mergeCell ref="D20:D21"/>
    <mergeCell ref="A23:B23"/>
    <mergeCell ref="A24:B24"/>
    <mergeCell ref="A25:B25"/>
    <mergeCell ref="A26:B26"/>
    <mergeCell ref="A27:B27"/>
    <mergeCell ref="A28:B28"/>
    <mergeCell ref="A12:D12"/>
    <mergeCell ref="A10:E10"/>
    <mergeCell ref="A20:B21"/>
    <mergeCell ref="A29:B29"/>
    <mergeCell ref="A30:B30"/>
    <mergeCell ref="E20:E21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75" orientation="portrait" r:id="rId1"/>
  <colBreaks count="1" manualBreakCount="1">
    <brk id="5" max="4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U73"/>
  <sheetViews>
    <sheetView view="pageBreakPreview" topLeftCell="D25" zoomScaleNormal="100" zoomScaleSheetLayoutView="100" workbookViewId="0">
      <selection activeCell="E10" sqref="E10"/>
    </sheetView>
  </sheetViews>
  <sheetFormatPr defaultRowHeight="15"/>
  <cols>
    <col min="1" max="1" width="8.42578125" customWidth="1"/>
    <col min="2" max="2" width="19.42578125" customWidth="1"/>
    <col min="3" max="3" width="19.5703125" customWidth="1"/>
    <col min="4" max="4" width="12" customWidth="1"/>
    <col min="5" max="5" width="16.7109375" customWidth="1"/>
    <col min="6" max="6" width="13.7109375" customWidth="1"/>
    <col min="7" max="10" width="12.7109375" hidden="1" customWidth="1"/>
    <col min="11" max="20" width="12.7109375" customWidth="1"/>
    <col min="21" max="21" width="22.42578125" customWidth="1"/>
  </cols>
  <sheetData>
    <row r="1" spans="1:21" ht="18" customHeight="1">
      <c r="A1" s="171"/>
      <c r="B1" s="20"/>
      <c r="C1" s="30" t="s">
        <v>53</v>
      </c>
      <c r="D1" s="30"/>
      <c r="E1" s="30"/>
      <c r="F1" s="30"/>
      <c r="G1" s="69"/>
      <c r="H1" s="21"/>
      <c r="I1" s="22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1"/>
    </row>
    <row r="2" spans="1:21" ht="18" customHeight="1">
      <c r="A2" s="172"/>
      <c r="B2" s="106"/>
      <c r="C2" s="114" t="s">
        <v>54</v>
      </c>
      <c r="D2" s="114"/>
      <c r="E2" s="114"/>
      <c r="F2" s="114"/>
      <c r="G2" s="70"/>
      <c r="H2" s="23"/>
      <c r="I2" s="24"/>
      <c r="U2" s="108"/>
    </row>
    <row r="3" spans="1:21" ht="18.75">
      <c r="A3" s="172"/>
      <c r="B3" s="106"/>
      <c r="C3" s="113" t="s">
        <v>152</v>
      </c>
      <c r="D3" s="113"/>
      <c r="E3" s="113"/>
      <c r="F3" s="113"/>
      <c r="G3" s="70"/>
      <c r="H3" s="23"/>
      <c r="I3" s="24"/>
      <c r="U3" s="108"/>
    </row>
    <row r="4" spans="1:21" ht="18.75">
      <c r="A4" s="172"/>
      <c r="B4" s="106"/>
      <c r="C4" s="113" t="s">
        <v>59</v>
      </c>
      <c r="D4" s="113"/>
      <c r="E4" s="113"/>
      <c r="F4" s="113"/>
      <c r="G4" s="70"/>
      <c r="H4" s="23"/>
      <c r="I4" s="24"/>
      <c r="U4" s="108"/>
    </row>
    <row r="5" spans="1:21" ht="18.75">
      <c r="A5" s="172"/>
      <c r="B5" s="106"/>
      <c r="C5" s="113" t="s">
        <v>154</v>
      </c>
      <c r="D5" s="113"/>
      <c r="E5" s="113"/>
      <c r="F5" s="113"/>
      <c r="G5" s="113"/>
      <c r="H5" s="23"/>
      <c r="I5" s="24"/>
      <c r="U5" s="108"/>
    </row>
    <row r="6" spans="1:21" ht="23.25" customHeight="1" thickBot="1">
      <c r="A6" s="173"/>
      <c r="B6" s="25"/>
      <c r="C6" s="119" t="s">
        <v>60</v>
      </c>
      <c r="D6" s="119"/>
      <c r="E6" s="26"/>
      <c r="F6" s="26"/>
      <c r="G6" s="26"/>
      <c r="H6" s="27"/>
      <c r="I6" s="28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3"/>
    </row>
    <row r="7" spans="1:21">
      <c r="A7" s="17" t="s">
        <v>4</v>
      </c>
      <c r="B7" s="205" t="str">
        <f>'ORÇAMENTO '!B7:I7</f>
        <v>CONSTRUÇÃO DA CENTRAL DE REGULAÇÃO DE URGÊNCIAS</v>
      </c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7"/>
    </row>
    <row r="8" spans="1:21">
      <c r="A8" s="14" t="s">
        <v>5</v>
      </c>
      <c r="B8" s="208" t="str">
        <f>'ORÇAMENTO '!B9:I9</f>
        <v>ESTRADA VICINAL (ACESSO A LOCALIDADE DE FEIJÃO QUEIMADO), BR 356, KM 02, PRESIDENTE COSTA E SILVA, ITAPERUNA-RJ</v>
      </c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10"/>
    </row>
    <row r="9" spans="1:21">
      <c r="A9" s="14" t="s">
        <v>6</v>
      </c>
      <c r="B9" s="232">
        <f>'ORÇAMENTO '!B10</f>
        <v>0</v>
      </c>
      <c r="C9" s="233"/>
      <c r="D9" s="233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5"/>
    </row>
    <row r="10" spans="1:21">
      <c r="A10" s="16" t="str">
        <f>'ORÇAMENTO '!A11</f>
        <v>BANCOS: | SINAPI 03/25 | EMOP 02/25 | ORSE 01/25</v>
      </c>
      <c r="B10" s="10"/>
      <c r="C10" s="11"/>
      <c r="D10" s="111" t="s">
        <v>7</v>
      </c>
      <c r="E10" s="122">
        <f>'ORÇAMENTO '!H11</f>
        <v>0</v>
      </c>
      <c r="F10" s="123"/>
      <c r="G10" s="10"/>
      <c r="H10" s="10"/>
      <c r="I10" s="10"/>
      <c r="J10" s="1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1"/>
    </row>
    <row r="11" spans="1:21" ht="15.75" thickBot="1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3"/>
    </row>
    <row r="12" spans="1:21" ht="15.75" thickBot="1">
      <c r="A12" s="225" t="s">
        <v>35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7"/>
    </row>
    <row r="13" spans="1:21" ht="15.75" thickBot="1">
      <c r="A13" s="84" t="s">
        <v>0</v>
      </c>
      <c r="B13" s="84" t="s">
        <v>36</v>
      </c>
      <c r="C13" s="85" t="s">
        <v>37</v>
      </c>
      <c r="D13" s="86" t="s">
        <v>38</v>
      </c>
      <c r="E13" s="86" t="s">
        <v>39</v>
      </c>
      <c r="F13" s="86" t="s">
        <v>40</v>
      </c>
      <c r="G13" s="86" t="s">
        <v>41</v>
      </c>
      <c r="H13" s="86" t="s">
        <v>56</v>
      </c>
      <c r="I13" s="86" t="s">
        <v>57</v>
      </c>
      <c r="J13" s="86" t="s">
        <v>58</v>
      </c>
      <c r="K13" s="86" t="s">
        <v>41</v>
      </c>
      <c r="L13" s="86" t="s">
        <v>56</v>
      </c>
      <c r="M13" s="86" t="s">
        <v>57</v>
      </c>
      <c r="N13" s="86" t="s">
        <v>58</v>
      </c>
      <c r="O13" s="86" t="s">
        <v>145</v>
      </c>
      <c r="P13" s="86" t="s">
        <v>146</v>
      </c>
      <c r="Q13" s="86" t="s">
        <v>147</v>
      </c>
      <c r="R13" s="86" t="s">
        <v>148</v>
      </c>
      <c r="S13" s="85" t="s">
        <v>149</v>
      </c>
      <c r="T13" s="86" t="s">
        <v>150</v>
      </c>
      <c r="U13" s="85" t="s">
        <v>3</v>
      </c>
    </row>
    <row r="14" spans="1:21">
      <c r="A14" s="78"/>
      <c r="B14" s="79"/>
      <c r="C14" s="80"/>
      <c r="D14" s="81"/>
      <c r="E14" s="82"/>
      <c r="F14" s="82"/>
      <c r="G14" s="82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2"/>
      <c r="T14" s="90"/>
      <c r="U14" s="83"/>
    </row>
    <row r="15" spans="1:21">
      <c r="A15" s="220">
        <v>1</v>
      </c>
      <c r="B15" s="221" t="s">
        <v>151</v>
      </c>
      <c r="C15" s="223">
        <f>'ORÇAMENTO '!I14</f>
        <v>0</v>
      </c>
      <c r="D15" s="224" t="e">
        <f>C15/C$61</f>
        <v>#DIV/0!</v>
      </c>
      <c r="E15" s="66">
        <v>0.3</v>
      </c>
      <c r="F15" s="66">
        <v>6.4000000000000001E-2</v>
      </c>
      <c r="G15" s="68">
        <v>6.4000000000000001E-2</v>
      </c>
      <c r="H15" s="18">
        <v>6.4000000000000001E-2</v>
      </c>
      <c r="I15" s="18">
        <v>6.4000000000000001E-2</v>
      </c>
      <c r="J15" s="87">
        <v>6.4000000000000001E-2</v>
      </c>
      <c r="K15" s="66">
        <v>6.3600000000000004E-2</v>
      </c>
      <c r="L15" s="60">
        <v>6.3600000000000004E-2</v>
      </c>
      <c r="M15" s="66">
        <v>6.3600000000000004E-2</v>
      </c>
      <c r="N15" s="66">
        <v>6.3600000000000004E-2</v>
      </c>
      <c r="O15" s="66">
        <v>6.3600000000000004E-2</v>
      </c>
      <c r="P15" s="66">
        <v>6.3600000000000004E-2</v>
      </c>
      <c r="Q15" s="66">
        <v>6.3600000000000004E-2</v>
      </c>
      <c r="R15" s="60">
        <v>6.3600000000000004E-2</v>
      </c>
      <c r="S15" s="66">
        <v>6.3600000000000004E-2</v>
      </c>
      <c r="T15" s="68">
        <v>6.3600000000000004E-2</v>
      </c>
      <c r="U15" s="75">
        <f>E15+F15+K15+L15+M15+N15+O15+P15+Q15+R15+S15+T15</f>
        <v>0.99999999999999989</v>
      </c>
    </row>
    <row r="16" spans="1:21">
      <c r="A16" s="220"/>
      <c r="B16" s="222"/>
      <c r="C16" s="223"/>
      <c r="D16" s="224"/>
      <c r="E16" s="65">
        <f>E15*C$15</f>
        <v>0</v>
      </c>
      <c r="F16" s="65">
        <f>F15*C$15</f>
        <v>0</v>
      </c>
      <c r="G16" s="72" t="e">
        <f t="shared" ref="G16:J16" si="0">G15*D15</f>
        <v>#DIV/0!</v>
      </c>
      <c r="H16" s="19">
        <f t="shared" si="0"/>
        <v>1.9199999999999998E-2</v>
      </c>
      <c r="I16" s="19">
        <f t="shared" si="0"/>
        <v>4.0959999999999998E-3</v>
      </c>
      <c r="J16" s="88">
        <f t="shared" si="0"/>
        <v>4.0959999999999998E-3</v>
      </c>
      <c r="K16" s="65">
        <f>K15*C$15</f>
        <v>0</v>
      </c>
      <c r="L16" s="61">
        <f>L15*C$15</f>
        <v>0</v>
      </c>
      <c r="M16" s="65">
        <f>M15*C$15</f>
        <v>0</v>
      </c>
      <c r="N16" s="65">
        <f>N15*C$15</f>
        <v>0</v>
      </c>
      <c r="O16" s="65">
        <f>O15*C$15</f>
        <v>0</v>
      </c>
      <c r="P16" s="65">
        <f>P15*C$15</f>
        <v>0</v>
      </c>
      <c r="Q16" s="65">
        <f>Q15*C$15</f>
        <v>0</v>
      </c>
      <c r="R16" s="61">
        <f>R15*C$15</f>
        <v>0</v>
      </c>
      <c r="S16" s="65">
        <f>S15*C$15</f>
        <v>0</v>
      </c>
      <c r="T16" s="72">
        <f>T15*C$15</f>
        <v>0</v>
      </c>
      <c r="U16" s="76">
        <f>E16+F16+K16+L16+M16+N16+O16+P16+Q16+R16+S16+T16</f>
        <v>0</v>
      </c>
    </row>
    <row r="17" spans="1:21">
      <c r="A17" s="220">
        <v>2</v>
      </c>
      <c r="B17" s="221" t="s">
        <v>169</v>
      </c>
      <c r="C17" s="223">
        <f>'ORÇAMENTO '!I23</f>
        <v>0</v>
      </c>
      <c r="D17" s="224" t="e">
        <f>C17/C$61</f>
        <v>#DIV/0!</v>
      </c>
      <c r="E17" s="66">
        <v>0.2</v>
      </c>
      <c r="F17" s="66">
        <v>0.2</v>
      </c>
      <c r="G17" s="68"/>
      <c r="H17" s="18"/>
      <c r="I17" s="18"/>
      <c r="J17" s="87"/>
      <c r="K17" s="66">
        <v>0.1</v>
      </c>
      <c r="L17" s="60">
        <v>0.1</v>
      </c>
      <c r="M17" s="66">
        <v>0.1</v>
      </c>
      <c r="N17" s="66">
        <v>0.1</v>
      </c>
      <c r="O17" s="66">
        <v>0.1</v>
      </c>
      <c r="P17" s="66">
        <v>0.1</v>
      </c>
      <c r="Q17" s="66"/>
      <c r="R17" s="60"/>
      <c r="S17" s="66"/>
      <c r="T17" s="68"/>
      <c r="U17" s="75">
        <f t="shared" ref="U17:U22" si="1">E17+F17+K17+L17+M17+N17+O17+P17</f>
        <v>0.99999999999999989</v>
      </c>
    </row>
    <row r="18" spans="1:21">
      <c r="A18" s="220"/>
      <c r="B18" s="222"/>
      <c r="C18" s="223"/>
      <c r="D18" s="224"/>
      <c r="E18" s="65">
        <f>E17*C$17</f>
        <v>0</v>
      </c>
      <c r="F18" s="65">
        <f>F17*C$17</f>
        <v>0</v>
      </c>
      <c r="G18" s="72" t="e">
        <f t="shared" ref="G18:J18" si="2">G17*D$17</f>
        <v>#DIV/0!</v>
      </c>
      <c r="H18" s="19">
        <f t="shared" si="2"/>
        <v>0</v>
      </c>
      <c r="I18" s="19">
        <f t="shared" si="2"/>
        <v>0</v>
      </c>
      <c r="J18" s="88">
        <f t="shared" si="2"/>
        <v>0</v>
      </c>
      <c r="K18" s="65">
        <f>K17*C$17</f>
        <v>0</v>
      </c>
      <c r="L18" s="61">
        <f>L17*C$17</f>
        <v>0</v>
      </c>
      <c r="M18" s="65">
        <f>M17*C$17</f>
        <v>0</v>
      </c>
      <c r="N18" s="65">
        <f>N17*C$17</f>
        <v>0</v>
      </c>
      <c r="O18" s="65">
        <f>O17*C$17</f>
        <v>0</v>
      </c>
      <c r="P18" s="65">
        <f>P17*C$17</f>
        <v>0</v>
      </c>
      <c r="Q18" s="65"/>
      <c r="R18" s="61"/>
      <c r="S18" s="65"/>
      <c r="T18" s="72"/>
      <c r="U18" s="76">
        <f t="shared" si="1"/>
        <v>0</v>
      </c>
    </row>
    <row r="19" spans="1:21">
      <c r="A19" s="220">
        <v>3</v>
      </c>
      <c r="B19" s="221" t="s">
        <v>170</v>
      </c>
      <c r="C19" s="223">
        <f>'ORÇAMENTO '!I39</f>
        <v>0</v>
      </c>
      <c r="D19" s="224" t="e">
        <f>C19/C$61</f>
        <v>#DIV/0!</v>
      </c>
      <c r="E19" s="66">
        <v>0.1</v>
      </c>
      <c r="F19" s="66">
        <v>0.1</v>
      </c>
      <c r="G19" s="68"/>
      <c r="H19" s="18"/>
      <c r="I19" s="18"/>
      <c r="J19" s="87"/>
      <c r="K19" s="66">
        <v>0.2</v>
      </c>
      <c r="L19" s="66">
        <v>0.2</v>
      </c>
      <c r="M19" s="66">
        <v>0.2</v>
      </c>
      <c r="N19" s="66">
        <v>0.1</v>
      </c>
      <c r="O19" s="66">
        <v>0.05</v>
      </c>
      <c r="P19" s="66">
        <v>0.05</v>
      </c>
      <c r="Q19" s="66"/>
      <c r="R19" s="60"/>
      <c r="S19" s="66"/>
      <c r="T19" s="68"/>
      <c r="U19" s="75">
        <f t="shared" si="1"/>
        <v>1</v>
      </c>
    </row>
    <row r="20" spans="1:21">
      <c r="A20" s="220"/>
      <c r="B20" s="222"/>
      <c r="C20" s="223"/>
      <c r="D20" s="224"/>
      <c r="E20" s="65">
        <f>E19*C$19</f>
        <v>0</v>
      </c>
      <c r="F20" s="65">
        <f>F19*C$19</f>
        <v>0</v>
      </c>
      <c r="G20" s="65" t="e">
        <f t="shared" ref="G20:J20" si="3">G19*D$19</f>
        <v>#DIV/0!</v>
      </c>
      <c r="H20" s="65">
        <f t="shared" si="3"/>
        <v>0</v>
      </c>
      <c r="I20" s="65">
        <f t="shared" si="3"/>
        <v>0</v>
      </c>
      <c r="J20" s="65">
        <f t="shared" si="3"/>
        <v>0</v>
      </c>
      <c r="K20" s="65">
        <f>K19*C$19</f>
        <v>0</v>
      </c>
      <c r="L20" s="65">
        <f>L19*C$19</f>
        <v>0</v>
      </c>
      <c r="M20" s="65">
        <f>M19*C$19</f>
        <v>0</v>
      </c>
      <c r="N20" s="65">
        <f>N19*C$19</f>
        <v>0</v>
      </c>
      <c r="O20" s="65">
        <f>O19*C$19</f>
        <v>0</v>
      </c>
      <c r="P20" s="65">
        <f>P19*C$19</f>
        <v>0</v>
      </c>
      <c r="Q20" s="65"/>
      <c r="R20" s="61"/>
      <c r="S20" s="65"/>
      <c r="T20" s="72"/>
      <c r="U20" s="76">
        <f t="shared" si="1"/>
        <v>0</v>
      </c>
    </row>
    <row r="21" spans="1:21">
      <c r="A21" s="220">
        <v>4</v>
      </c>
      <c r="B21" s="221" t="s">
        <v>187</v>
      </c>
      <c r="C21" s="223">
        <f>'ORÇAMENTO '!I58</f>
        <v>0</v>
      </c>
      <c r="D21" s="224" t="e">
        <f>C21/C$61</f>
        <v>#DIV/0!</v>
      </c>
      <c r="E21" s="66"/>
      <c r="F21" s="66"/>
      <c r="G21" s="68"/>
      <c r="H21" s="18"/>
      <c r="I21" s="18"/>
      <c r="J21" s="87"/>
      <c r="K21" s="66">
        <v>0.1</v>
      </c>
      <c r="L21" s="60">
        <v>0.2</v>
      </c>
      <c r="M21" s="66">
        <v>0.2</v>
      </c>
      <c r="N21" s="66">
        <v>0.2</v>
      </c>
      <c r="O21" s="66">
        <v>0.2</v>
      </c>
      <c r="P21" s="66">
        <v>0.1</v>
      </c>
      <c r="Q21" s="66"/>
      <c r="R21" s="60"/>
      <c r="S21" s="66"/>
      <c r="T21" s="68"/>
      <c r="U21" s="75">
        <f t="shared" si="1"/>
        <v>0.99999999999999989</v>
      </c>
    </row>
    <row r="22" spans="1:21">
      <c r="A22" s="220"/>
      <c r="B22" s="222"/>
      <c r="C22" s="223"/>
      <c r="D22" s="224"/>
      <c r="E22" s="65"/>
      <c r="F22" s="65"/>
      <c r="G22" s="72" t="e">
        <f t="shared" ref="G22:J22" si="4">G21*D$21</f>
        <v>#DIV/0!</v>
      </c>
      <c r="H22" s="19">
        <f t="shared" si="4"/>
        <v>0</v>
      </c>
      <c r="I22" s="19">
        <f t="shared" si="4"/>
        <v>0</v>
      </c>
      <c r="J22" s="88">
        <f t="shared" si="4"/>
        <v>0</v>
      </c>
      <c r="K22" s="65">
        <f>K21*C$21</f>
        <v>0</v>
      </c>
      <c r="L22" s="61">
        <f>L21*C$21</f>
        <v>0</v>
      </c>
      <c r="M22" s="65">
        <f>M21*C$21</f>
        <v>0</v>
      </c>
      <c r="N22" s="65">
        <f>N21*C$21</f>
        <v>0</v>
      </c>
      <c r="O22" s="65">
        <f>O21*C$21</f>
        <v>0</v>
      </c>
      <c r="P22" s="65">
        <f>P21*C$21</f>
        <v>0</v>
      </c>
      <c r="Q22" s="65"/>
      <c r="R22" s="61"/>
      <c r="S22" s="65"/>
      <c r="T22" s="72"/>
      <c r="U22" s="76">
        <f t="shared" si="1"/>
        <v>0</v>
      </c>
    </row>
    <row r="23" spans="1:21">
      <c r="A23" s="228">
        <v>5</v>
      </c>
      <c r="B23" s="236" t="s">
        <v>188</v>
      </c>
      <c r="C23" s="223">
        <f>'ORÇAMENTO '!I64</f>
        <v>0</v>
      </c>
      <c r="D23" s="224" t="e">
        <f>C23/C$61</f>
        <v>#DIV/0!</v>
      </c>
      <c r="E23" s="66"/>
      <c r="F23" s="66"/>
      <c r="G23" s="68"/>
      <c r="H23" s="66"/>
      <c r="I23" s="66"/>
      <c r="J23" s="89"/>
      <c r="K23" s="66">
        <v>0.2</v>
      </c>
      <c r="L23" s="66">
        <v>0.2</v>
      </c>
      <c r="M23" s="66">
        <v>0.2</v>
      </c>
      <c r="N23" s="66">
        <v>0.2</v>
      </c>
      <c r="O23" s="66">
        <v>0.2</v>
      </c>
      <c r="P23" s="66"/>
      <c r="Q23" s="66"/>
      <c r="R23" s="66"/>
      <c r="S23" s="66"/>
      <c r="T23" s="68"/>
      <c r="U23" s="75">
        <f>K23+L23+M23+N23+O23+P23</f>
        <v>1</v>
      </c>
    </row>
    <row r="24" spans="1:21">
      <c r="A24" s="229"/>
      <c r="B24" s="237"/>
      <c r="C24" s="223"/>
      <c r="D24" s="224"/>
      <c r="E24" s="73"/>
      <c r="F24" s="67"/>
      <c r="G24" s="63"/>
      <c r="H24" s="62"/>
      <c r="I24" s="62"/>
      <c r="J24" s="62"/>
      <c r="K24" s="65">
        <f>K23*C$23</f>
        <v>0</v>
      </c>
      <c r="L24" s="65">
        <f>L23*C$23</f>
        <v>0</v>
      </c>
      <c r="M24" s="65">
        <f>M23*C$23</f>
        <v>0</v>
      </c>
      <c r="N24" s="65">
        <f>N23*C$23</f>
        <v>0</v>
      </c>
      <c r="O24" s="65">
        <f>O23*C$23</f>
        <v>0</v>
      </c>
      <c r="P24" s="65"/>
      <c r="Q24" s="65"/>
      <c r="R24" s="65"/>
      <c r="S24" s="65"/>
      <c r="T24" s="77"/>
      <c r="U24" s="64">
        <f>K24+L24+M24+N24+O24+P2</f>
        <v>0</v>
      </c>
    </row>
    <row r="25" spans="1:21">
      <c r="A25" s="228">
        <v>6</v>
      </c>
      <c r="B25" s="236" t="s">
        <v>68</v>
      </c>
      <c r="C25" s="223">
        <f>'ORÇAMENTO '!I72</f>
        <v>0</v>
      </c>
      <c r="D25" s="224" t="e">
        <f t="shared" ref="D25" si="5">C25/C$61</f>
        <v>#DIV/0!</v>
      </c>
      <c r="E25" s="66"/>
      <c r="F25" s="66"/>
      <c r="G25" s="68"/>
      <c r="H25" s="66"/>
      <c r="I25" s="66"/>
      <c r="J25" s="89"/>
      <c r="K25" s="66"/>
      <c r="L25" s="60"/>
      <c r="M25" s="66"/>
      <c r="N25" s="66">
        <v>0.4</v>
      </c>
      <c r="O25" s="66">
        <v>0.4</v>
      </c>
      <c r="P25" s="66">
        <v>0.2</v>
      </c>
      <c r="Q25" s="66"/>
      <c r="R25" s="60"/>
      <c r="S25" s="66"/>
      <c r="T25" s="68"/>
      <c r="U25" s="75">
        <f>N25+O25+P25+Q25</f>
        <v>1</v>
      </c>
    </row>
    <row r="26" spans="1:21">
      <c r="A26" s="229"/>
      <c r="B26" s="237"/>
      <c r="C26" s="223"/>
      <c r="D26" s="224"/>
      <c r="E26" s="67"/>
      <c r="F26" s="67"/>
      <c r="G26" s="63"/>
      <c r="H26" s="62"/>
      <c r="I26" s="62"/>
      <c r="J26" s="62"/>
      <c r="K26" s="74"/>
      <c r="L26" s="63"/>
      <c r="M26" s="74"/>
      <c r="N26" s="65">
        <f>N25*C$25</f>
        <v>0</v>
      </c>
      <c r="O26" s="65">
        <f>O25*C$25</f>
        <v>0</v>
      </c>
      <c r="P26" s="65">
        <f>P25*C$25</f>
        <v>0</v>
      </c>
      <c r="Q26" s="65"/>
      <c r="R26" s="63"/>
      <c r="S26" s="74"/>
      <c r="T26" s="77"/>
      <c r="U26" s="64">
        <f>N26+O26+P26</f>
        <v>0</v>
      </c>
    </row>
    <row r="27" spans="1:21">
      <c r="A27" s="228">
        <v>7</v>
      </c>
      <c r="B27" s="236" t="s">
        <v>567</v>
      </c>
      <c r="C27" s="223">
        <f>'ORÇAMENTO '!I85</f>
        <v>0</v>
      </c>
      <c r="D27" s="224" t="e">
        <f t="shared" ref="D27" si="6">C27/C$61</f>
        <v>#DIV/0!</v>
      </c>
      <c r="E27" s="66"/>
      <c r="F27" s="66"/>
      <c r="G27" s="68"/>
      <c r="H27" s="66"/>
      <c r="I27" s="66"/>
      <c r="J27" s="89"/>
      <c r="K27" s="66"/>
      <c r="L27" s="60"/>
      <c r="M27" s="66">
        <v>0.3</v>
      </c>
      <c r="N27" s="66">
        <v>0.2</v>
      </c>
      <c r="O27" s="66">
        <v>0.1</v>
      </c>
      <c r="P27" s="66">
        <v>0.2</v>
      </c>
      <c r="Q27" s="66">
        <v>0.2</v>
      </c>
      <c r="R27" s="60"/>
      <c r="S27" s="66"/>
      <c r="T27" s="68"/>
      <c r="U27" s="75">
        <f>M27+N27+O27+P27+Q27</f>
        <v>1</v>
      </c>
    </row>
    <row r="28" spans="1:21">
      <c r="A28" s="229"/>
      <c r="B28" s="237"/>
      <c r="C28" s="223"/>
      <c r="D28" s="224"/>
      <c r="E28" s="73"/>
      <c r="F28" s="67"/>
      <c r="G28" s="63"/>
      <c r="H28" s="62"/>
      <c r="I28" s="62"/>
      <c r="J28" s="62"/>
      <c r="K28" s="74"/>
      <c r="L28" s="63"/>
      <c r="M28" s="65">
        <f>M27*C$27</f>
        <v>0</v>
      </c>
      <c r="N28" s="65">
        <f>N27*C$27</f>
        <v>0</v>
      </c>
      <c r="O28" s="65">
        <f>O27*C$27</f>
        <v>0</v>
      </c>
      <c r="P28" s="65">
        <f>P27*C$27</f>
        <v>0</v>
      </c>
      <c r="Q28" s="65">
        <f>Q27*C$27</f>
        <v>0</v>
      </c>
      <c r="R28" s="63"/>
      <c r="S28" s="74"/>
      <c r="T28" s="77"/>
      <c r="U28" s="64">
        <f>M28+N28+O28+P28+Q28</f>
        <v>0</v>
      </c>
    </row>
    <row r="29" spans="1:21">
      <c r="A29" s="228">
        <v>8</v>
      </c>
      <c r="B29" s="245" t="s">
        <v>242</v>
      </c>
      <c r="C29" s="223">
        <f>'ORÇAMENTO '!I127</f>
        <v>0</v>
      </c>
      <c r="D29" s="224" t="e">
        <f t="shared" ref="D29" si="7">C29/C$61</f>
        <v>#DIV/0!</v>
      </c>
      <c r="E29" s="66"/>
      <c r="F29" s="66"/>
      <c r="G29" s="68"/>
      <c r="H29" s="66"/>
      <c r="I29" s="66"/>
      <c r="J29" s="89"/>
      <c r="K29" s="66"/>
      <c r="L29" s="60"/>
      <c r="M29" s="66"/>
      <c r="N29" s="66"/>
      <c r="O29" s="66"/>
      <c r="P29" s="66"/>
      <c r="Q29" s="66">
        <v>0.3</v>
      </c>
      <c r="R29" s="66">
        <v>0.3</v>
      </c>
      <c r="S29" s="66">
        <v>0.2</v>
      </c>
      <c r="T29" s="66">
        <v>0.2</v>
      </c>
      <c r="U29" s="75">
        <f>Q29+R29+S29+T29</f>
        <v>1</v>
      </c>
    </row>
    <row r="30" spans="1:21">
      <c r="A30" s="229"/>
      <c r="B30" s="246"/>
      <c r="C30" s="223"/>
      <c r="D30" s="224"/>
      <c r="E30" s="65"/>
      <c r="F30" s="65"/>
      <c r="G30" s="63"/>
      <c r="H30" s="62"/>
      <c r="I30" s="62"/>
      <c r="J30" s="62"/>
      <c r="K30" s="74"/>
      <c r="L30" s="63"/>
      <c r="M30" s="74"/>
      <c r="N30" s="74"/>
      <c r="O30" s="74"/>
      <c r="P30" s="65"/>
      <c r="Q30" s="65">
        <f>Q29*C$29</f>
        <v>0</v>
      </c>
      <c r="R30" s="65">
        <f>R29*C$29</f>
        <v>0</v>
      </c>
      <c r="S30" s="65">
        <f>S29*C$29</f>
        <v>0</v>
      </c>
      <c r="T30" s="65">
        <f>T29*C$29</f>
        <v>0</v>
      </c>
      <c r="U30" s="64">
        <f>Q30+R30+S30+T30</f>
        <v>0</v>
      </c>
    </row>
    <row r="31" spans="1:21">
      <c r="A31" s="228">
        <v>9</v>
      </c>
      <c r="B31" s="245" t="s">
        <v>285</v>
      </c>
      <c r="C31" s="223">
        <f>'ORÇAMENTO '!I175</f>
        <v>0</v>
      </c>
      <c r="D31" s="224" t="e">
        <f t="shared" ref="D31" si="8">C31/C$61</f>
        <v>#DIV/0!</v>
      </c>
      <c r="E31" s="66"/>
      <c r="F31" s="66"/>
      <c r="G31" s="68"/>
      <c r="H31" s="66"/>
      <c r="I31" s="66"/>
      <c r="J31" s="89"/>
      <c r="K31" s="66"/>
      <c r="L31" s="60"/>
      <c r="M31" s="66"/>
      <c r="N31" s="66"/>
      <c r="O31" s="66"/>
      <c r="P31" s="66">
        <v>0.2</v>
      </c>
      <c r="Q31" s="66">
        <v>0.3</v>
      </c>
      <c r="R31" s="66">
        <v>0.5</v>
      </c>
      <c r="S31" s="66"/>
      <c r="T31" s="68"/>
      <c r="U31" s="75">
        <f>P31+Q31+R31</f>
        <v>1</v>
      </c>
    </row>
    <row r="32" spans="1:21">
      <c r="A32" s="229"/>
      <c r="B32" s="246"/>
      <c r="C32" s="223"/>
      <c r="D32" s="224"/>
      <c r="E32" s="65"/>
      <c r="F32" s="74"/>
      <c r="G32" s="63"/>
      <c r="H32" s="62"/>
      <c r="I32" s="62"/>
      <c r="J32" s="62"/>
      <c r="K32" s="74"/>
      <c r="L32" s="63"/>
      <c r="M32" s="74"/>
      <c r="N32" s="65"/>
      <c r="O32" s="65"/>
      <c r="P32" s="65">
        <f>P31*C$31</f>
        <v>0</v>
      </c>
      <c r="Q32" s="65">
        <f>Q31*C$31</f>
        <v>0</v>
      </c>
      <c r="R32" s="65">
        <f>R31*C$31</f>
        <v>0</v>
      </c>
      <c r="S32" s="74"/>
      <c r="T32" s="77"/>
      <c r="U32" s="64">
        <f>P32+Q32+R32</f>
        <v>0</v>
      </c>
    </row>
    <row r="33" spans="1:21">
      <c r="A33" s="228">
        <v>10</v>
      </c>
      <c r="B33" s="245" t="s">
        <v>286</v>
      </c>
      <c r="C33" s="223">
        <f>'ORÇAMENTO '!I178</f>
        <v>0</v>
      </c>
      <c r="D33" s="224" t="e">
        <f>C33/C$61</f>
        <v>#DIV/0!</v>
      </c>
      <c r="E33" s="66"/>
      <c r="F33" s="66"/>
      <c r="G33" s="68"/>
      <c r="H33" s="66"/>
      <c r="I33" s="66"/>
      <c r="J33" s="89"/>
      <c r="K33" s="66"/>
      <c r="L33" s="60"/>
      <c r="M33" s="66"/>
      <c r="N33" s="66"/>
      <c r="O33" s="66">
        <v>0.2</v>
      </c>
      <c r="P33" s="66">
        <v>0.3</v>
      </c>
      <c r="Q33" s="66">
        <v>0.2</v>
      </c>
      <c r="R33" s="60">
        <v>0.3</v>
      </c>
      <c r="S33" s="66"/>
      <c r="T33" s="68"/>
      <c r="U33" s="75">
        <f>O33+P33+Q33+R33</f>
        <v>1</v>
      </c>
    </row>
    <row r="34" spans="1:21">
      <c r="A34" s="229"/>
      <c r="B34" s="246"/>
      <c r="C34" s="223"/>
      <c r="D34" s="224"/>
      <c r="E34" s="65"/>
      <c r="F34" s="74"/>
      <c r="G34" s="63"/>
      <c r="H34" s="62"/>
      <c r="I34" s="62"/>
      <c r="J34" s="62"/>
      <c r="K34" s="74"/>
      <c r="L34" s="63"/>
      <c r="M34" s="74"/>
      <c r="N34" s="74"/>
      <c r="O34" s="65">
        <f>O33*C$33</f>
        <v>0</v>
      </c>
      <c r="P34" s="65">
        <f>P33*C$33</f>
        <v>0</v>
      </c>
      <c r="Q34" s="65">
        <f>Q33*C$33</f>
        <v>0</v>
      </c>
      <c r="R34" s="61">
        <f>R33*C$33</f>
        <v>0</v>
      </c>
      <c r="S34" s="74"/>
      <c r="T34" s="77"/>
      <c r="U34" s="64">
        <f>O34+P34+Q34+R34</f>
        <v>0</v>
      </c>
    </row>
    <row r="35" spans="1:21">
      <c r="A35" s="228">
        <v>11</v>
      </c>
      <c r="B35" s="245" t="s">
        <v>292</v>
      </c>
      <c r="C35" s="223">
        <f>'ORÇAMENTO '!I184</f>
        <v>0</v>
      </c>
      <c r="D35" s="224" t="e">
        <f t="shared" ref="D35" si="9">C35/C$61</f>
        <v>#DIV/0!</v>
      </c>
      <c r="E35" s="66"/>
      <c r="F35" s="66"/>
      <c r="G35" s="68"/>
      <c r="H35" s="66"/>
      <c r="I35" s="66"/>
      <c r="J35" s="89"/>
      <c r="K35" s="66"/>
      <c r="L35" s="60"/>
      <c r="M35" s="66"/>
      <c r="N35" s="66"/>
      <c r="O35" s="66">
        <v>0.2</v>
      </c>
      <c r="P35" s="66">
        <v>0.2</v>
      </c>
      <c r="Q35" s="66">
        <v>0.3</v>
      </c>
      <c r="R35" s="60">
        <v>0.3</v>
      </c>
      <c r="S35" s="66"/>
      <c r="T35" s="68"/>
      <c r="U35" s="75">
        <f>O35+P35+Q35+R35</f>
        <v>1</v>
      </c>
    </row>
    <row r="36" spans="1:21">
      <c r="A36" s="229"/>
      <c r="B36" s="246"/>
      <c r="C36" s="223"/>
      <c r="D36" s="224"/>
      <c r="E36" s="65"/>
      <c r="F36" s="74"/>
      <c r="G36" s="63"/>
      <c r="H36" s="62"/>
      <c r="I36" s="62"/>
      <c r="J36" s="62"/>
      <c r="K36" s="74"/>
      <c r="L36" s="63"/>
      <c r="M36" s="74"/>
      <c r="N36" s="74"/>
      <c r="O36" s="74">
        <f>O35*C$35</f>
        <v>0</v>
      </c>
      <c r="P36" s="65">
        <f>P35*C$35</f>
        <v>0</v>
      </c>
      <c r="Q36" s="65">
        <f>Q35*C$35</f>
        <v>0</v>
      </c>
      <c r="R36" s="61">
        <f>R35*C$35</f>
        <v>0</v>
      </c>
      <c r="S36" s="74"/>
      <c r="T36" s="77"/>
      <c r="U36" s="64">
        <f>O36+P36+Q36+R36</f>
        <v>0</v>
      </c>
    </row>
    <row r="37" spans="1:21">
      <c r="A37" s="228">
        <v>12</v>
      </c>
      <c r="B37" s="245" t="s">
        <v>293</v>
      </c>
      <c r="C37" s="223">
        <f>'ORÇAMENTO '!I187</f>
        <v>0</v>
      </c>
      <c r="D37" s="224" t="e">
        <f t="shared" ref="D37" si="10">C37/C$61</f>
        <v>#DIV/0!</v>
      </c>
      <c r="E37" s="66"/>
      <c r="F37" s="66"/>
      <c r="G37" s="68"/>
      <c r="H37" s="66"/>
      <c r="I37" s="66"/>
      <c r="J37" s="89"/>
      <c r="K37" s="66"/>
      <c r="L37" s="60"/>
      <c r="M37" s="66"/>
      <c r="N37" s="66">
        <v>0.2</v>
      </c>
      <c r="O37" s="66">
        <v>0.3</v>
      </c>
      <c r="P37" s="66">
        <v>0.3</v>
      </c>
      <c r="Q37" s="66">
        <v>0.2</v>
      </c>
      <c r="R37" s="60"/>
      <c r="S37" s="66"/>
      <c r="T37" s="68"/>
      <c r="U37" s="75">
        <f>N37+O37+P37+Q37+R37</f>
        <v>1</v>
      </c>
    </row>
    <row r="38" spans="1:21">
      <c r="A38" s="229"/>
      <c r="B38" s="246"/>
      <c r="C38" s="223"/>
      <c r="D38" s="224"/>
      <c r="E38" s="65"/>
      <c r="F38" s="74"/>
      <c r="G38" s="63"/>
      <c r="H38" s="62"/>
      <c r="I38" s="62"/>
      <c r="J38" s="62"/>
      <c r="K38" s="74"/>
      <c r="L38" s="63"/>
      <c r="M38" s="74"/>
      <c r="N38" s="74">
        <f>N37*C$37</f>
        <v>0</v>
      </c>
      <c r="O38" s="65">
        <f>O37*C$37</f>
        <v>0</v>
      </c>
      <c r="P38" s="65">
        <f>P37*C$37</f>
        <v>0</v>
      </c>
      <c r="Q38" s="65">
        <f>Q37*C$37</f>
        <v>0</v>
      </c>
      <c r="R38" s="61"/>
      <c r="S38" s="65"/>
      <c r="T38" s="77"/>
      <c r="U38" s="64">
        <f>N38+O38+P38+Q38</f>
        <v>0</v>
      </c>
    </row>
    <row r="39" spans="1:21">
      <c r="A39" s="228">
        <v>13</v>
      </c>
      <c r="B39" s="245" t="s">
        <v>301</v>
      </c>
      <c r="C39" s="223">
        <f>'ORÇAMENTO '!I198</f>
        <v>0</v>
      </c>
      <c r="D39" s="224" t="e">
        <f t="shared" ref="D39" si="11">C39/C$61</f>
        <v>#DIV/0!</v>
      </c>
      <c r="E39" s="66"/>
      <c r="F39" s="66"/>
      <c r="G39" s="68"/>
      <c r="H39" s="66"/>
      <c r="I39" s="66"/>
      <c r="J39" s="89"/>
      <c r="K39" s="66"/>
      <c r="L39" s="60"/>
      <c r="M39" s="66">
        <v>0.3</v>
      </c>
      <c r="N39" s="66">
        <v>0.2</v>
      </c>
      <c r="O39" s="66">
        <v>0.2</v>
      </c>
      <c r="P39" s="66">
        <v>0.2</v>
      </c>
      <c r="Q39" s="66">
        <v>0.1</v>
      </c>
      <c r="R39" s="66"/>
      <c r="S39" s="66"/>
      <c r="T39" s="68"/>
      <c r="U39" s="75">
        <f>M39+N39+O39+P39+Q39</f>
        <v>0.99999999999999989</v>
      </c>
    </row>
    <row r="40" spans="1:21">
      <c r="A40" s="229"/>
      <c r="B40" s="246"/>
      <c r="C40" s="223"/>
      <c r="D40" s="224"/>
      <c r="E40" s="74"/>
      <c r="F40" s="65"/>
      <c r="G40" s="63"/>
      <c r="H40" s="62"/>
      <c r="I40" s="62"/>
      <c r="J40" s="62"/>
      <c r="K40" s="74"/>
      <c r="L40" s="63"/>
      <c r="M40" s="74">
        <f>M39*C$39</f>
        <v>0</v>
      </c>
      <c r="N40" s="74">
        <f>N39*C$39</f>
        <v>0</v>
      </c>
      <c r="O40" s="65">
        <f>O39*C$39</f>
        <v>0</v>
      </c>
      <c r="P40" s="65">
        <f>P39*C$39</f>
        <v>0</v>
      </c>
      <c r="Q40" s="65">
        <f>Q39*C$39</f>
        <v>0</v>
      </c>
      <c r="R40" s="65"/>
      <c r="S40" s="74"/>
      <c r="T40" s="77"/>
      <c r="U40" s="64">
        <f>M40+N40+O40+P40+Q40</f>
        <v>0</v>
      </c>
    </row>
    <row r="41" spans="1:21">
      <c r="A41" s="228">
        <v>14</v>
      </c>
      <c r="B41" s="245" t="s">
        <v>568</v>
      </c>
      <c r="C41" s="223">
        <f>'ORÇAMENTO '!I215</f>
        <v>0</v>
      </c>
      <c r="D41" s="224" t="e">
        <f t="shared" ref="D41" si="12">C41/C$61</f>
        <v>#DIV/0!</v>
      </c>
      <c r="E41" s="66"/>
      <c r="F41" s="66"/>
      <c r="G41" s="68"/>
      <c r="H41" s="66"/>
      <c r="I41" s="66"/>
      <c r="J41" s="89"/>
      <c r="K41" s="66"/>
      <c r="L41" s="60"/>
      <c r="M41" s="66">
        <v>0.3</v>
      </c>
      <c r="N41" s="66">
        <v>0.2</v>
      </c>
      <c r="O41" s="66">
        <v>0.1</v>
      </c>
      <c r="P41" s="66">
        <v>0.2</v>
      </c>
      <c r="Q41" s="66">
        <v>0.2</v>
      </c>
      <c r="R41" s="60"/>
      <c r="S41" s="66"/>
      <c r="T41" s="68"/>
      <c r="U41" s="75">
        <f>M41+N41+O41+P41+Q41</f>
        <v>1</v>
      </c>
    </row>
    <row r="42" spans="1:21">
      <c r="A42" s="229"/>
      <c r="B42" s="246"/>
      <c r="C42" s="223"/>
      <c r="D42" s="224"/>
      <c r="E42" s="74"/>
      <c r="F42" s="74"/>
      <c r="G42" s="63"/>
      <c r="H42" s="62"/>
      <c r="I42" s="62"/>
      <c r="J42" s="62"/>
      <c r="K42" s="74"/>
      <c r="L42" s="63"/>
      <c r="M42" s="65">
        <f>M41*C$41</f>
        <v>0</v>
      </c>
      <c r="N42" s="65">
        <f>N41*C$41</f>
        <v>0</v>
      </c>
      <c r="O42" s="65">
        <f>O41*C$41</f>
        <v>0</v>
      </c>
      <c r="P42" s="65">
        <f>P41*C$41</f>
        <v>0</v>
      </c>
      <c r="Q42" s="65">
        <f>Q41*C$41</f>
        <v>0</v>
      </c>
      <c r="R42" s="63"/>
      <c r="S42" s="74"/>
      <c r="T42" s="77"/>
      <c r="U42" s="64">
        <f>M42+N42+O42+P42+Q42</f>
        <v>0</v>
      </c>
    </row>
    <row r="43" spans="1:21">
      <c r="A43" s="228">
        <v>15</v>
      </c>
      <c r="B43" s="245" t="s">
        <v>569</v>
      </c>
      <c r="C43" s="223">
        <f>'ORÇAMENTO '!I223</f>
        <v>0</v>
      </c>
      <c r="D43" s="224" t="e">
        <f>C43/C$61</f>
        <v>#DIV/0!</v>
      </c>
      <c r="E43" s="66"/>
      <c r="F43" s="66"/>
      <c r="G43" s="68"/>
      <c r="H43" s="66"/>
      <c r="I43" s="66"/>
      <c r="J43" s="89"/>
      <c r="K43" s="66"/>
      <c r="L43" s="60"/>
      <c r="M43" s="66">
        <v>0.3</v>
      </c>
      <c r="N43" s="66">
        <v>0.3</v>
      </c>
      <c r="O43" s="66">
        <v>0.3</v>
      </c>
      <c r="P43" s="66">
        <v>0.1</v>
      </c>
      <c r="Q43" s="66"/>
      <c r="R43" s="66"/>
      <c r="S43" s="66"/>
      <c r="T43" s="66"/>
      <c r="U43" s="75">
        <f>M43+N43+O43+P43</f>
        <v>0.99999999999999989</v>
      </c>
    </row>
    <row r="44" spans="1:21">
      <c r="A44" s="229"/>
      <c r="B44" s="246"/>
      <c r="C44" s="223"/>
      <c r="D44" s="224"/>
      <c r="E44" s="74"/>
      <c r="F44" s="74"/>
      <c r="G44" s="63"/>
      <c r="H44" s="62"/>
      <c r="I44" s="62"/>
      <c r="J44" s="62"/>
      <c r="K44" s="74"/>
      <c r="L44" s="63"/>
      <c r="M44" s="74">
        <f>M43*C$43</f>
        <v>0</v>
      </c>
      <c r="N44" s="74">
        <f>N43*C$43</f>
        <v>0</v>
      </c>
      <c r="O44" s="74">
        <f>O43*C$43</f>
        <v>0</v>
      </c>
      <c r="P44" s="74">
        <f>P43*C$43</f>
        <v>0</v>
      </c>
      <c r="Q44" s="65"/>
      <c r="R44" s="65"/>
      <c r="S44" s="65"/>
      <c r="T44" s="65"/>
      <c r="U44" s="64">
        <f>M44+N44+O44+P44</f>
        <v>0</v>
      </c>
    </row>
    <row r="45" spans="1:21">
      <c r="A45" s="228">
        <v>16</v>
      </c>
      <c r="B45" s="236" t="s">
        <v>319</v>
      </c>
      <c r="C45" s="223">
        <f>'ORÇAMENTO '!I225</f>
        <v>0</v>
      </c>
      <c r="D45" s="224" t="e">
        <f t="shared" ref="D45" si="13">C45/C$61</f>
        <v>#DIV/0!</v>
      </c>
      <c r="E45" s="66"/>
      <c r="F45" s="66"/>
      <c r="G45" s="68"/>
      <c r="H45" s="66"/>
      <c r="I45" s="66"/>
      <c r="J45" s="89"/>
      <c r="K45" s="66"/>
      <c r="L45" s="60"/>
      <c r="M45" s="66"/>
      <c r="N45" s="66"/>
      <c r="O45" s="66"/>
      <c r="P45" s="66">
        <v>0.1</v>
      </c>
      <c r="Q45" s="66">
        <v>0.3</v>
      </c>
      <c r="R45" s="66">
        <v>0.3</v>
      </c>
      <c r="S45" s="66">
        <v>0.3</v>
      </c>
      <c r="T45" s="66"/>
      <c r="U45" s="75">
        <f>O45+P45+Q45+R45+S45+T45</f>
        <v>1</v>
      </c>
    </row>
    <row r="46" spans="1:21">
      <c r="A46" s="229"/>
      <c r="B46" s="237"/>
      <c r="C46" s="223"/>
      <c r="D46" s="224"/>
      <c r="E46" s="74"/>
      <c r="F46" s="74"/>
      <c r="G46" s="63"/>
      <c r="H46" s="62"/>
      <c r="I46" s="62"/>
      <c r="J46" s="62"/>
      <c r="K46" s="74"/>
      <c r="L46" s="63"/>
      <c r="M46" s="74"/>
      <c r="N46" s="74"/>
      <c r="O46" s="65"/>
      <c r="P46" s="65">
        <f>P45*C$45</f>
        <v>0</v>
      </c>
      <c r="Q46" s="65">
        <f>Q45*C$45</f>
        <v>0</v>
      </c>
      <c r="R46" s="65">
        <f>R45*C$45</f>
        <v>0</v>
      </c>
      <c r="S46" s="65">
        <f>S45*C$45</f>
        <v>0</v>
      </c>
      <c r="T46" s="65"/>
      <c r="U46" s="64">
        <f>P46+Q46+R46+S46</f>
        <v>0</v>
      </c>
    </row>
    <row r="47" spans="1:21">
      <c r="A47" s="228">
        <v>17</v>
      </c>
      <c r="B47" s="236" t="s">
        <v>107</v>
      </c>
      <c r="C47" s="223">
        <f>'ORÇAMENTO '!I237</f>
        <v>0</v>
      </c>
      <c r="D47" s="224" t="e">
        <f t="shared" ref="D47" si="14">C47/C$61</f>
        <v>#DIV/0!</v>
      </c>
      <c r="E47" s="66"/>
      <c r="F47" s="66"/>
      <c r="G47" s="68"/>
      <c r="H47" s="66"/>
      <c r="I47" s="66"/>
      <c r="J47" s="89"/>
      <c r="K47" s="66"/>
      <c r="L47" s="60"/>
      <c r="M47" s="66"/>
      <c r="N47" s="66"/>
      <c r="O47" s="66"/>
      <c r="P47" s="66"/>
      <c r="Q47" s="66"/>
      <c r="R47" s="66">
        <v>0.2</v>
      </c>
      <c r="S47" s="66">
        <v>0.4</v>
      </c>
      <c r="T47" s="66">
        <v>0.4</v>
      </c>
      <c r="U47" s="75">
        <f>P47+Q47+R47+S47+T47</f>
        <v>1</v>
      </c>
    </row>
    <row r="48" spans="1:21">
      <c r="A48" s="229"/>
      <c r="B48" s="237"/>
      <c r="C48" s="223"/>
      <c r="D48" s="224"/>
      <c r="E48" s="74"/>
      <c r="F48" s="74"/>
      <c r="G48" s="63"/>
      <c r="H48" s="62"/>
      <c r="I48" s="62"/>
      <c r="J48" s="62"/>
      <c r="K48" s="74"/>
      <c r="L48" s="63"/>
      <c r="M48" s="74"/>
      <c r="N48" s="74"/>
      <c r="O48" s="74"/>
      <c r="P48" s="65">
        <f>P47*C$47</f>
        <v>0</v>
      </c>
      <c r="Q48" s="65">
        <f>Q47*C$47</f>
        <v>0</v>
      </c>
      <c r="R48" s="65">
        <f>R47*C$47</f>
        <v>0</v>
      </c>
      <c r="S48" s="65">
        <f>S47*C$47</f>
        <v>0</v>
      </c>
      <c r="T48" s="65">
        <f>T47*C$47</f>
        <v>0</v>
      </c>
      <c r="U48" s="64">
        <f>R48+S48+T48</f>
        <v>0</v>
      </c>
    </row>
    <row r="49" spans="1:21">
      <c r="A49" s="228">
        <v>18</v>
      </c>
      <c r="B49" s="236" t="s">
        <v>324</v>
      </c>
      <c r="C49" s="223">
        <f>'ORÇAMENTO '!I246</f>
        <v>0</v>
      </c>
      <c r="D49" s="224" t="e">
        <f t="shared" ref="D49" si="15">C49/C$61</f>
        <v>#DIV/0!</v>
      </c>
      <c r="E49" s="66"/>
      <c r="F49" s="66"/>
      <c r="G49" s="68"/>
      <c r="H49" s="66"/>
      <c r="I49" s="66"/>
      <c r="J49" s="89"/>
      <c r="K49" s="66"/>
      <c r="L49" s="60"/>
      <c r="M49" s="66"/>
      <c r="N49" s="66"/>
      <c r="O49" s="66"/>
      <c r="P49" s="66"/>
      <c r="Q49" s="66">
        <v>0.5</v>
      </c>
      <c r="R49" s="66">
        <v>0.5</v>
      </c>
      <c r="S49" s="66"/>
      <c r="T49" s="68"/>
      <c r="U49" s="75">
        <f>P49+Q49+R49+S49</f>
        <v>1</v>
      </c>
    </row>
    <row r="50" spans="1:21">
      <c r="A50" s="229"/>
      <c r="B50" s="237"/>
      <c r="C50" s="223"/>
      <c r="D50" s="224"/>
      <c r="E50" s="74"/>
      <c r="F50" s="74"/>
      <c r="G50" s="63"/>
      <c r="H50" s="62"/>
      <c r="I50" s="62"/>
      <c r="J50" s="62"/>
      <c r="K50" s="74"/>
      <c r="L50" s="63"/>
      <c r="M50" s="74"/>
      <c r="N50" s="74"/>
      <c r="O50" s="74"/>
      <c r="P50" s="65"/>
      <c r="Q50" s="65">
        <f>Q49*C$49</f>
        <v>0</v>
      </c>
      <c r="R50" s="65">
        <f>R49*C$49</f>
        <v>0</v>
      </c>
      <c r="S50" s="65"/>
      <c r="T50" s="77"/>
      <c r="U50" s="64">
        <f>Q50+R50</f>
        <v>0</v>
      </c>
    </row>
    <row r="51" spans="1:21">
      <c r="A51" s="228">
        <v>19</v>
      </c>
      <c r="B51" s="236" t="s">
        <v>325</v>
      </c>
      <c r="C51" s="223">
        <f>'ORÇAMENTO '!I248</f>
        <v>0</v>
      </c>
      <c r="D51" s="224" t="e">
        <f t="shared" ref="D51" si="16">C51/C$61</f>
        <v>#DIV/0!</v>
      </c>
      <c r="E51" s="66"/>
      <c r="F51" s="66"/>
      <c r="G51" s="68"/>
      <c r="H51" s="68"/>
      <c r="I51" s="68"/>
      <c r="J51" s="60"/>
      <c r="K51" s="66"/>
      <c r="L51" s="60"/>
      <c r="M51" s="66"/>
      <c r="N51" s="66"/>
      <c r="O51" s="66"/>
      <c r="P51" s="66"/>
      <c r="Q51" s="66"/>
      <c r="R51" s="66">
        <v>0.4</v>
      </c>
      <c r="S51" s="66">
        <v>0.3</v>
      </c>
      <c r="T51" s="66">
        <v>0.3</v>
      </c>
      <c r="U51" s="75">
        <f>R51+S51+T51</f>
        <v>1</v>
      </c>
    </row>
    <row r="52" spans="1:21">
      <c r="A52" s="229"/>
      <c r="B52" s="237"/>
      <c r="C52" s="223"/>
      <c r="D52" s="224"/>
      <c r="E52" s="74"/>
      <c r="F52" s="74"/>
      <c r="G52" s="63"/>
      <c r="H52" s="63"/>
      <c r="I52" s="63"/>
      <c r="J52" s="63"/>
      <c r="K52" s="74"/>
      <c r="L52" s="63"/>
      <c r="M52" s="74"/>
      <c r="N52" s="74"/>
      <c r="O52" s="74"/>
      <c r="P52" s="74"/>
      <c r="Q52" s="74"/>
      <c r="R52" s="65">
        <f>R51*C$51</f>
        <v>0</v>
      </c>
      <c r="S52" s="65">
        <f>S51*C$51</f>
        <v>0</v>
      </c>
      <c r="T52" s="65">
        <f>T51*C$51</f>
        <v>0</v>
      </c>
      <c r="U52" s="64">
        <f>R52+S52+T52</f>
        <v>0</v>
      </c>
    </row>
    <row r="53" spans="1:21">
      <c r="A53" s="228">
        <v>20</v>
      </c>
      <c r="B53" s="236" t="s">
        <v>326</v>
      </c>
      <c r="C53" s="223">
        <f>'ORÇAMENTO '!I251</f>
        <v>0</v>
      </c>
      <c r="D53" s="224" t="e">
        <f>C53/C$61</f>
        <v>#DIV/0!</v>
      </c>
      <c r="E53" s="66"/>
      <c r="F53" s="66"/>
      <c r="G53" s="68"/>
      <c r="H53" s="66"/>
      <c r="I53" s="66"/>
      <c r="J53" s="89"/>
      <c r="K53" s="66"/>
      <c r="L53" s="60"/>
      <c r="M53" s="66"/>
      <c r="N53" s="66"/>
      <c r="O53" s="66"/>
      <c r="P53" s="66"/>
      <c r="Q53" s="66"/>
      <c r="R53" s="60"/>
      <c r="S53" s="66">
        <v>0.5</v>
      </c>
      <c r="T53" s="66">
        <v>0.5</v>
      </c>
      <c r="U53" s="75">
        <f>S53+T53</f>
        <v>1</v>
      </c>
    </row>
    <row r="54" spans="1:21">
      <c r="A54" s="244"/>
      <c r="B54" s="247"/>
      <c r="C54" s="248"/>
      <c r="D54" s="224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>
        <f>S53*C$53</f>
        <v>0</v>
      </c>
      <c r="T54" s="65">
        <f>T53*C$53</f>
        <v>0</v>
      </c>
      <c r="U54" s="145">
        <f>S54+T54</f>
        <v>0</v>
      </c>
    </row>
    <row r="55" spans="1:21">
      <c r="A55" s="220">
        <v>21</v>
      </c>
      <c r="B55" s="222" t="s">
        <v>327</v>
      </c>
      <c r="C55" s="223">
        <f>'ORÇAMENTO '!I253</f>
        <v>0</v>
      </c>
      <c r="D55" s="224" t="e">
        <f>C55/C$61</f>
        <v>#DIV/0!</v>
      </c>
      <c r="E55" s="143"/>
      <c r="F55" s="143"/>
      <c r="G55" s="143"/>
      <c r="H55" s="143"/>
      <c r="I55" s="143"/>
      <c r="J55" s="143"/>
      <c r="K55" s="143"/>
      <c r="L55" s="143"/>
      <c r="M55" s="143"/>
      <c r="N55" s="143"/>
      <c r="O55" s="143"/>
      <c r="P55" s="143"/>
      <c r="Q55" s="143"/>
      <c r="R55" s="143"/>
      <c r="S55" s="66">
        <v>0.5</v>
      </c>
      <c r="T55" s="66">
        <v>0.5</v>
      </c>
      <c r="U55" s="147">
        <f>S55+T55</f>
        <v>1</v>
      </c>
    </row>
    <row r="56" spans="1:21">
      <c r="A56" s="220"/>
      <c r="B56" s="222"/>
      <c r="C56" s="248"/>
      <c r="D56" s="224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>
        <f>S55*C$55</f>
        <v>0</v>
      </c>
      <c r="T56" s="65">
        <f>T55*C$55</f>
        <v>0</v>
      </c>
      <c r="U56" s="145">
        <f>S56+T56</f>
        <v>0</v>
      </c>
    </row>
    <row r="57" spans="1:21">
      <c r="A57" s="220">
        <v>22</v>
      </c>
      <c r="B57" s="222" t="s">
        <v>335</v>
      </c>
      <c r="C57" s="223">
        <f>'ORÇAMENTO '!I261</f>
        <v>0</v>
      </c>
      <c r="D57" s="224" t="e">
        <f>C57/C$61</f>
        <v>#DIV/0!</v>
      </c>
      <c r="E57" s="143"/>
      <c r="F57" s="143"/>
      <c r="G57" s="143"/>
      <c r="H57" s="143"/>
      <c r="I57" s="143"/>
      <c r="J57" s="143"/>
      <c r="K57" s="143"/>
      <c r="L57" s="143"/>
      <c r="M57" s="143"/>
      <c r="N57" s="143"/>
      <c r="O57" s="66">
        <v>0.2</v>
      </c>
      <c r="P57" s="66">
        <v>0.2</v>
      </c>
      <c r="Q57" s="66">
        <v>0.2</v>
      </c>
      <c r="R57" s="66">
        <v>0.2</v>
      </c>
      <c r="S57" s="66">
        <v>0.1</v>
      </c>
      <c r="T57" s="66">
        <v>0.1</v>
      </c>
      <c r="U57" s="147">
        <f>O57+P57+Q57+R57+S57+T57</f>
        <v>1</v>
      </c>
    </row>
    <row r="58" spans="1:21">
      <c r="A58" s="220"/>
      <c r="B58" s="222"/>
      <c r="C58" s="223"/>
      <c r="D58" s="224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>
        <f>O57*C$57</f>
        <v>0</v>
      </c>
      <c r="P58" s="65">
        <f>P57*C$57</f>
        <v>0</v>
      </c>
      <c r="Q58" s="65">
        <f>Q57*C$57</f>
        <v>0</v>
      </c>
      <c r="R58" s="65">
        <f>R57*C$57</f>
        <v>0</v>
      </c>
      <c r="S58" s="65">
        <f>S57*C$57</f>
        <v>0</v>
      </c>
      <c r="T58" s="65">
        <f>T57*C$57</f>
        <v>0</v>
      </c>
      <c r="U58" s="145">
        <f>O58+P58+Q58+R58+S58+T58</f>
        <v>0</v>
      </c>
    </row>
    <row r="59" spans="1:21">
      <c r="A59" s="220">
        <v>23</v>
      </c>
      <c r="B59" s="222" t="s">
        <v>345</v>
      </c>
      <c r="C59" s="223">
        <f>'ORÇAMENTO '!I271</f>
        <v>0</v>
      </c>
      <c r="D59" s="224" t="e">
        <f>C59/C$61</f>
        <v>#DIV/0!</v>
      </c>
      <c r="E59" s="143"/>
      <c r="F59" s="143"/>
      <c r="G59" s="143"/>
      <c r="H59" s="143"/>
      <c r="I59" s="143"/>
      <c r="J59" s="143"/>
      <c r="K59" s="143"/>
      <c r="L59" s="143"/>
      <c r="M59" s="143"/>
      <c r="N59" s="143"/>
      <c r="O59" s="143"/>
      <c r="P59" s="143"/>
      <c r="Q59" s="143"/>
      <c r="R59" s="143"/>
      <c r="S59" s="66">
        <v>0.5</v>
      </c>
      <c r="T59" s="66">
        <v>0.5</v>
      </c>
      <c r="U59" s="147">
        <f>S59+T59</f>
        <v>1</v>
      </c>
    </row>
    <row r="60" spans="1:21" ht="15.75" thickBot="1">
      <c r="A60" s="228"/>
      <c r="B60" s="236"/>
      <c r="C60" s="248"/>
      <c r="D60" s="22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44"/>
      <c r="Q60" s="144"/>
      <c r="R60" s="144"/>
      <c r="S60" s="144">
        <f>S59*C$59</f>
        <v>0</v>
      </c>
      <c r="T60" s="144">
        <f>T59*C$59</f>
        <v>0</v>
      </c>
      <c r="U60" s="146">
        <f>S60+T60</f>
        <v>0</v>
      </c>
    </row>
    <row r="61" spans="1:21">
      <c r="A61" s="211" t="s">
        <v>3</v>
      </c>
      <c r="B61" s="212"/>
      <c r="C61" s="240">
        <f>SUM(C15:C60)</f>
        <v>0</v>
      </c>
      <c r="D61" s="242" t="e">
        <f>D15+D17+D19+D21+D23+D25+D27+D29+D31+D33+D35+D37+D39+D41+D43+D45+D47+D49+D51+D53+D55+D57+D59</f>
        <v>#DIV/0!</v>
      </c>
      <c r="E61" s="203">
        <f>E16+E18+E20+E22</f>
        <v>0</v>
      </c>
      <c r="F61" s="203">
        <f>F16+F18+F20+F22</f>
        <v>0</v>
      </c>
      <c r="G61" s="203" t="e">
        <f>G16+G18+#REF!+G20+G22+#REF!+#REF!+#REF!+#REF!+#REF!+#REF!</f>
        <v>#DIV/0!</v>
      </c>
      <c r="H61" s="203" t="e">
        <f>H16+H18+#REF!+H20+H22+#REF!+#REF!+#REF!+#REF!+#REF!+#REF!</f>
        <v>#REF!</v>
      </c>
      <c r="I61" s="203" t="e">
        <f>I16+I18+#REF!+I20+I22+#REF!+#REF!+#REF!+#REF!+#REF!+#REF!</f>
        <v>#REF!</v>
      </c>
      <c r="J61" s="203" t="e">
        <f>J16+J18+#REF!+J20+J22+#REF!+#REF!+#REF!+#REF!+#REF!+#REF!</f>
        <v>#REF!</v>
      </c>
      <c r="K61" s="203">
        <f>K16+K18+K20+K22+K24</f>
        <v>0</v>
      </c>
      <c r="L61" s="203">
        <f>L16+L18+L20+L22+L24</f>
        <v>0</v>
      </c>
      <c r="M61" s="203">
        <f>M16+M18+M22+M24+M42</f>
        <v>0</v>
      </c>
      <c r="N61" s="203">
        <f>N16+N18+N22+N24+N26+N28+N32+N42</f>
        <v>0</v>
      </c>
      <c r="O61" s="203">
        <f>O16+O18+O22+O24+O26+O28+O32+O34+O38+O40+O42+O46</f>
        <v>0</v>
      </c>
      <c r="P61" s="203">
        <f>P16+P18+P22+P24+P26+P28+P30+P32+P34+P36+P38+P40+P42+P46+P48+P50</f>
        <v>0</v>
      </c>
      <c r="Q61" s="203">
        <f>Q16+Q26+Q28+Q30+Q34+Q36+Q38+Q40+Q42+Q44+Q46+Q48+Q50</f>
        <v>0</v>
      </c>
      <c r="R61" s="203">
        <f>R16+R34+R36+R38+R40+R44+R46+R48+R50+R52</f>
        <v>0</v>
      </c>
      <c r="S61" s="203">
        <f>S16+S38+S44+S46+S48+S50+S52+S54</f>
        <v>0</v>
      </c>
      <c r="T61" s="203">
        <f>T16+T44+T46+T48+T52+T54</f>
        <v>0</v>
      </c>
      <c r="U61" s="238">
        <f>U16+U18+U20+U22+U24+U26+U28+U30+U32+U34+U36+U38+U40+U42+U44+U46+U48+U50+U52+U54+U56+U58+U60</f>
        <v>0</v>
      </c>
    </row>
    <row r="62" spans="1:21" ht="15.75" thickBot="1">
      <c r="A62" s="213"/>
      <c r="B62" s="214"/>
      <c r="C62" s="241"/>
      <c r="D62" s="243"/>
      <c r="E62" s="215"/>
      <c r="F62" s="215"/>
      <c r="G62" s="215"/>
      <c r="H62" s="215"/>
      <c r="I62" s="215"/>
      <c r="J62" s="215"/>
      <c r="K62" s="204"/>
      <c r="L62" s="204"/>
      <c r="M62" s="204"/>
      <c r="N62" s="204"/>
      <c r="O62" s="204"/>
      <c r="P62" s="204"/>
      <c r="Q62" s="204"/>
      <c r="R62" s="204"/>
      <c r="S62" s="204"/>
      <c r="T62" s="204"/>
      <c r="U62" s="239"/>
    </row>
    <row r="63" spans="1:21">
      <c r="A63" s="211" t="s">
        <v>42</v>
      </c>
      <c r="B63" s="212"/>
      <c r="C63" s="216">
        <f>C61</f>
        <v>0</v>
      </c>
      <c r="D63" s="217"/>
      <c r="E63" s="203">
        <f>E61</f>
        <v>0</v>
      </c>
      <c r="F63" s="203">
        <f>E61+F61</f>
        <v>0</v>
      </c>
      <c r="G63" s="203" t="e">
        <f>G61+F63</f>
        <v>#DIV/0!</v>
      </c>
      <c r="H63" s="203" t="e">
        <f>H61+G63</f>
        <v>#REF!</v>
      </c>
      <c r="I63" s="203" t="e">
        <f>I61+H63</f>
        <v>#REF!</v>
      </c>
      <c r="J63" s="203" t="e">
        <f>J61+I63</f>
        <v>#REF!</v>
      </c>
      <c r="K63" s="203">
        <f>E61+F61+K61</f>
        <v>0</v>
      </c>
      <c r="L63" s="203">
        <f t="shared" ref="L63:T63" si="17">K63+L61</f>
        <v>0</v>
      </c>
      <c r="M63" s="203">
        <f t="shared" si="17"/>
        <v>0</v>
      </c>
      <c r="N63" s="203">
        <f t="shared" si="17"/>
        <v>0</v>
      </c>
      <c r="O63" s="203">
        <f t="shared" si="17"/>
        <v>0</v>
      </c>
      <c r="P63" s="203">
        <f t="shared" si="17"/>
        <v>0</v>
      </c>
      <c r="Q63" s="203">
        <f t="shared" si="17"/>
        <v>0</v>
      </c>
      <c r="R63" s="203">
        <f t="shared" si="17"/>
        <v>0</v>
      </c>
      <c r="S63" s="203">
        <f t="shared" si="17"/>
        <v>0</v>
      </c>
      <c r="T63" s="203">
        <f t="shared" si="17"/>
        <v>0</v>
      </c>
      <c r="U63" s="203"/>
    </row>
    <row r="64" spans="1:21" ht="15.75" thickBot="1">
      <c r="A64" s="213"/>
      <c r="B64" s="214"/>
      <c r="C64" s="218"/>
      <c r="D64" s="219"/>
      <c r="E64" s="215"/>
      <c r="F64" s="215"/>
      <c r="G64" s="215"/>
      <c r="H64" s="204"/>
      <c r="I64" s="204"/>
      <c r="J64" s="204"/>
      <c r="K64" s="204"/>
      <c r="L64" s="204"/>
      <c r="M64" s="204"/>
      <c r="N64" s="204"/>
      <c r="O64" s="204"/>
      <c r="P64" s="204"/>
      <c r="Q64" s="204"/>
      <c r="R64" s="204"/>
      <c r="S64" s="204"/>
      <c r="T64" s="204"/>
      <c r="U64" s="204"/>
    </row>
    <row r="67" spans="2:17" ht="15.75">
      <c r="B67" s="92"/>
      <c r="Q67" s="93"/>
    </row>
    <row r="68" spans="2:17" ht="15.75">
      <c r="B68" s="92"/>
      <c r="Q68" s="93"/>
    </row>
    <row r="69" spans="2:17" ht="15.75">
      <c r="B69" s="94"/>
      <c r="Q69" s="92"/>
    </row>
    <row r="70" spans="2:17" ht="15.75">
      <c r="B70" s="94"/>
      <c r="Q70" s="92"/>
    </row>
    <row r="71" spans="2:17" ht="15.75">
      <c r="B71" s="91"/>
      <c r="Q71" s="94"/>
    </row>
    <row r="72" spans="2:17" ht="15.75">
      <c r="Q72" s="94"/>
    </row>
    <row r="73" spans="2:17" ht="15.75">
      <c r="Q73" s="91"/>
    </row>
  </sheetData>
  <mergeCells count="137">
    <mergeCell ref="A55:A56"/>
    <mergeCell ref="B55:B56"/>
    <mergeCell ref="D55:D56"/>
    <mergeCell ref="C55:C56"/>
    <mergeCell ref="B57:B58"/>
    <mergeCell ref="C57:C58"/>
    <mergeCell ref="D57:D58"/>
    <mergeCell ref="A57:A58"/>
    <mergeCell ref="D59:D60"/>
    <mergeCell ref="C59:C60"/>
    <mergeCell ref="B59:B60"/>
    <mergeCell ref="A59:A60"/>
    <mergeCell ref="Q63:Q64"/>
    <mergeCell ref="R61:R62"/>
    <mergeCell ref="R63:R64"/>
    <mergeCell ref="S61:S62"/>
    <mergeCell ref="T61:T62"/>
    <mergeCell ref="S63:S64"/>
    <mergeCell ref="T63:T64"/>
    <mergeCell ref="K63:K64"/>
    <mergeCell ref="L63:L64"/>
    <mergeCell ref="M61:M62"/>
    <mergeCell ref="M63:M64"/>
    <mergeCell ref="N61:N62"/>
    <mergeCell ref="N63:N64"/>
    <mergeCell ref="O61:O62"/>
    <mergeCell ref="O63:O64"/>
    <mergeCell ref="P61:P62"/>
    <mergeCell ref="P63:P64"/>
    <mergeCell ref="A51:A52"/>
    <mergeCell ref="C51:C52"/>
    <mergeCell ref="D51:D52"/>
    <mergeCell ref="A1:A6"/>
    <mergeCell ref="C49:C50"/>
    <mergeCell ref="C53:C54"/>
    <mergeCell ref="D39:D40"/>
    <mergeCell ref="D41:D42"/>
    <mergeCell ref="D43:D44"/>
    <mergeCell ref="D45:D46"/>
    <mergeCell ref="D47:D48"/>
    <mergeCell ref="D49:D50"/>
    <mergeCell ref="D53:D54"/>
    <mergeCell ref="C39:C40"/>
    <mergeCell ref="C41:C42"/>
    <mergeCell ref="C43:C44"/>
    <mergeCell ref="C45:C46"/>
    <mergeCell ref="C47:C48"/>
    <mergeCell ref="C33:C34"/>
    <mergeCell ref="D31:D32"/>
    <mergeCell ref="D33:D34"/>
    <mergeCell ref="C37:C38"/>
    <mergeCell ref="C35:C36"/>
    <mergeCell ref="D35:D36"/>
    <mergeCell ref="D37:D38"/>
    <mergeCell ref="C25:C26"/>
    <mergeCell ref="D25:D26"/>
    <mergeCell ref="B27:B28"/>
    <mergeCell ref="B29:B30"/>
    <mergeCell ref="B31:B32"/>
    <mergeCell ref="C27:C28"/>
    <mergeCell ref="D27:D28"/>
    <mergeCell ref="C29:C30"/>
    <mergeCell ref="D29:D30"/>
    <mergeCell ref="C31:C32"/>
    <mergeCell ref="B15:B16"/>
    <mergeCell ref="C15:C16"/>
    <mergeCell ref="D15:D16"/>
    <mergeCell ref="A45:A46"/>
    <mergeCell ref="A47:A48"/>
    <mergeCell ref="A49:A50"/>
    <mergeCell ref="A53:A54"/>
    <mergeCell ref="B25:B26"/>
    <mergeCell ref="B33:B34"/>
    <mergeCell ref="B35:B36"/>
    <mergeCell ref="B37:B38"/>
    <mergeCell ref="B39:B40"/>
    <mergeCell ref="B41:B42"/>
    <mergeCell ref="B43:B44"/>
    <mergeCell ref="B45:B46"/>
    <mergeCell ref="B47:B48"/>
    <mergeCell ref="B49:B50"/>
    <mergeCell ref="B53:B54"/>
    <mergeCell ref="B51:B52"/>
    <mergeCell ref="A35:A36"/>
    <mergeCell ref="A37:A38"/>
    <mergeCell ref="A39:A40"/>
    <mergeCell ref="A41:A42"/>
    <mergeCell ref="A43:A44"/>
    <mergeCell ref="D21:D22"/>
    <mergeCell ref="A19:A20"/>
    <mergeCell ref="B19:B20"/>
    <mergeCell ref="C19:C20"/>
    <mergeCell ref="D19:D20"/>
    <mergeCell ref="A21:A22"/>
    <mergeCell ref="B21:B22"/>
    <mergeCell ref="C21:C22"/>
    <mergeCell ref="A31:A32"/>
    <mergeCell ref="A25:A26"/>
    <mergeCell ref="A27:A28"/>
    <mergeCell ref="A29:A30"/>
    <mergeCell ref="U61:U62"/>
    <mergeCell ref="A61:B62"/>
    <mergeCell ref="C61:C62"/>
    <mergeCell ref="D61:D62"/>
    <mergeCell ref="E61:E62"/>
    <mergeCell ref="F61:F62"/>
    <mergeCell ref="G61:G62"/>
    <mergeCell ref="H61:H62"/>
    <mergeCell ref="I61:I62"/>
    <mergeCell ref="J61:J62"/>
    <mergeCell ref="K61:K62"/>
    <mergeCell ref="L61:L62"/>
    <mergeCell ref="Q61:Q62"/>
    <mergeCell ref="H63:H64"/>
    <mergeCell ref="I63:I64"/>
    <mergeCell ref="J63:J64"/>
    <mergeCell ref="B7:U7"/>
    <mergeCell ref="B8:U8"/>
    <mergeCell ref="A63:B64"/>
    <mergeCell ref="E63:E64"/>
    <mergeCell ref="F63:F64"/>
    <mergeCell ref="G63:G64"/>
    <mergeCell ref="U63:U64"/>
    <mergeCell ref="C63:D64"/>
    <mergeCell ref="A17:A18"/>
    <mergeCell ref="B17:B18"/>
    <mergeCell ref="C17:C18"/>
    <mergeCell ref="D17:D18"/>
    <mergeCell ref="A12:U12"/>
    <mergeCell ref="A33:A34"/>
    <mergeCell ref="K10:U10"/>
    <mergeCell ref="B9:U9"/>
    <mergeCell ref="A23:A24"/>
    <mergeCell ref="B23:B24"/>
    <mergeCell ref="C23:C24"/>
    <mergeCell ref="D23:D24"/>
    <mergeCell ref="A15:A16"/>
  </mergeCells>
  <conditionalFormatting sqref="U15">
    <cfRule type="cellIs" dxfId="4" priority="33" stopIfTrue="1" operator="equal">
      <formula>#REF!+#REF!+#REF!+#REF!+#REF!+#REF!</formula>
    </cfRule>
  </conditionalFormatting>
  <conditionalFormatting sqref="U17">
    <cfRule type="cellIs" dxfId="3" priority="11" stopIfTrue="1" operator="equal">
      <formula>#REF!+#REF!+#REF!+#REF!+#REF!+#REF!</formula>
    </cfRule>
  </conditionalFormatting>
  <conditionalFormatting sqref="U19">
    <cfRule type="cellIs" dxfId="2" priority="9" stopIfTrue="1" operator="equal">
      <formula>#REF!+#REF!+#REF!+#REF!+#REF!+#REF!</formula>
    </cfRule>
  </conditionalFormatting>
  <conditionalFormatting sqref="U21">
    <cfRule type="cellIs" dxfId="1" priority="8" stopIfTrue="1" operator="equal">
      <formula>#REF!+#REF!+#REF!+#REF!+#REF!+#REF!</formula>
    </cfRule>
  </conditionalFormatting>
  <conditionalFormatting sqref="U23">
    <cfRule type="cellIs" dxfId="0" priority="1" stopIfTrue="1" operator="equal">
      <formula>#REF!+#REF!+#REF!+#REF!+#REF!+#REF!</formula>
    </cfRule>
  </conditionalFormatting>
  <printOptions horizontalCentered="1" verticalCentered="1"/>
  <pageMargins left="0.51181102362204722" right="0.51181102362204722" top="0.39370078740157483" bottom="0.19685039370078741" header="0.31496062992125984" footer="0.31496062992125984"/>
  <pageSetup paperSize="9" scale="5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O454"/>
  <sheetViews>
    <sheetView tabSelected="1" view="pageBreakPreview" zoomScale="90" zoomScaleNormal="90" zoomScaleSheetLayoutView="90" workbookViewId="0">
      <selection activeCell="B279" sqref="B279"/>
    </sheetView>
  </sheetViews>
  <sheetFormatPr defaultRowHeight="15"/>
  <cols>
    <col min="1" max="1" width="12.85546875" customWidth="1"/>
    <col min="2" max="2" width="17.28515625" customWidth="1"/>
    <col min="3" max="3" width="8.85546875" bestFit="1" customWidth="1"/>
    <col min="4" max="4" width="65.42578125" style="100" bestFit="1" customWidth="1"/>
    <col min="5" max="5" width="7.7109375" bestFit="1" customWidth="1"/>
    <col min="7" max="7" width="12.85546875" customWidth="1"/>
    <col min="8" max="8" width="14" bestFit="1" customWidth="1"/>
    <col min="9" max="9" width="32.140625" customWidth="1"/>
  </cols>
  <sheetData>
    <row r="1" spans="1:9" ht="18" customHeight="1">
      <c r="A1" s="171"/>
      <c r="B1" s="20"/>
      <c r="C1" s="30" t="s">
        <v>53</v>
      </c>
      <c r="D1" s="30"/>
      <c r="E1" s="30"/>
      <c r="F1" s="30"/>
      <c r="G1" s="69"/>
      <c r="H1" s="21"/>
      <c r="I1" s="22"/>
    </row>
    <row r="2" spans="1:9" ht="18" customHeight="1">
      <c r="A2" s="172"/>
      <c r="B2" s="106"/>
      <c r="C2" s="114" t="s">
        <v>54</v>
      </c>
      <c r="D2" s="114"/>
      <c r="E2" s="114"/>
      <c r="F2" s="114"/>
      <c r="G2" s="70"/>
      <c r="H2" s="23"/>
      <c r="I2" s="24"/>
    </row>
    <row r="3" spans="1:9" ht="18.75">
      <c r="A3" s="172"/>
      <c r="B3" s="106"/>
      <c r="C3" s="113" t="s">
        <v>152</v>
      </c>
      <c r="D3" s="113"/>
      <c r="E3" s="113"/>
      <c r="F3" s="113"/>
      <c r="G3" s="70"/>
      <c r="H3" s="23"/>
      <c r="I3" s="24"/>
    </row>
    <row r="4" spans="1:9" ht="18.75">
      <c r="A4" s="172"/>
      <c r="B4" s="106"/>
      <c r="C4" s="113" t="s">
        <v>59</v>
      </c>
      <c r="D4" s="113"/>
      <c r="E4" s="113"/>
      <c r="F4" s="113"/>
      <c r="G4" s="70"/>
      <c r="H4" s="23"/>
      <c r="I4" s="24"/>
    </row>
    <row r="5" spans="1:9" ht="18.75">
      <c r="A5" s="172"/>
      <c r="B5" s="106"/>
      <c r="C5" s="113" t="s">
        <v>154</v>
      </c>
      <c r="D5" s="113"/>
      <c r="E5" s="113"/>
      <c r="F5" s="113"/>
      <c r="G5" s="113"/>
      <c r="H5" s="23"/>
      <c r="I5" s="24"/>
    </row>
    <row r="6" spans="1:9" ht="23.25" customHeight="1" thickBot="1">
      <c r="A6" s="173"/>
      <c r="B6" s="25"/>
      <c r="C6" s="174" t="s">
        <v>60</v>
      </c>
      <c r="D6" s="174"/>
      <c r="E6" s="26"/>
      <c r="F6" s="26"/>
      <c r="G6" s="26"/>
      <c r="H6" s="27"/>
      <c r="I6" s="28"/>
    </row>
    <row r="7" spans="1:9">
      <c r="A7" s="13" t="s">
        <v>4</v>
      </c>
      <c r="B7" s="262" t="s">
        <v>157</v>
      </c>
      <c r="C7" s="262"/>
      <c r="D7" s="262"/>
      <c r="E7" s="262"/>
      <c r="F7" s="262"/>
      <c r="G7" s="262"/>
      <c r="H7" s="262"/>
      <c r="I7" s="263"/>
    </row>
    <row r="8" spans="1:9">
      <c r="A8" s="17" t="s">
        <v>124</v>
      </c>
      <c r="B8" s="152" t="s">
        <v>585</v>
      </c>
      <c r="C8" s="109"/>
      <c r="D8" s="101"/>
      <c r="E8" s="109"/>
      <c r="F8" s="109"/>
      <c r="G8" s="109"/>
      <c r="H8" s="109"/>
      <c r="I8" s="110"/>
    </row>
    <row r="9" spans="1:9">
      <c r="A9" s="14" t="s">
        <v>5</v>
      </c>
      <c r="B9" s="208" t="s">
        <v>584</v>
      </c>
      <c r="C9" s="209"/>
      <c r="D9" s="209"/>
      <c r="E9" s="209"/>
      <c r="F9" s="209"/>
      <c r="G9" s="209"/>
      <c r="H9" s="209"/>
      <c r="I9" s="210"/>
    </row>
    <row r="10" spans="1:9">
      <c r="A10" s="14" t="s">
        <v>6</v>
      </c>
      <c r="B10" s="107"/>
      <c r="C10" s="9"/>
      <c r="D10" s="102"/>
      <c r="E10" s="9"/>
      <c r="F10" s="153"/>
      <c r="G10" s="9"/>
      <c r="H10" s="9"/>
      <c r="I10" s="15"/>
    </row>
    <row r="11" spans="1:9">
      <c r="A11" s="16" t="s">
        <v>600</v>
      </c>
      <c r="B11" s="10"/>
      <c r="C11" s="11"/>
      <c r="D11" s="102"/>
      <c r="E11" s="9"/>
      <c r="F11" s="153"/>
      <c r="G11" s="9" t="s">
        <v>7</v>
      </c>
      <c r="H11" s="12"/>
      <c r="I11" s="15"/>
    </row>
    <row r="12" spans="1:9" ht="15.75" customHeight="1">
      <c r="A12" s="257" t="s">
        <v>119</v>
      </c>
      <c r="B12" s="250" t="s">
        <v>117</v>
      </c>
      <c r="C12" s="250" t="s">
        <v>118</v>
      </c>
      <c r="D12" s="264" t="s">
        <v>125</v>
      </c>
      <c r="E12" s="250" t="s">
        <v>122</v>
      </c>
      <c r="F12" s="250" t="s">
        <v>123</v>
      </c>
      <c r="G12" s="251" t="s">
        <v>2</v>
      </c>
      <c r="H12" s="251"/>
      <c r="I12" s="252"/>
    </row>
    <row r="13" spans="1:9" ht="30.75" customHeight="1">
      <c r="A13" s="257"/>
      <c r="B13" s="250"/>
      <c r="C13" s="250"/>
      <c r="D13" s="264"/>
      <c r="E13" s="250"/>
      <c r="F13" s="250"/>
      <c r="G13" s="45" t="s">
        <v>121</v>
      </c>
      <c r="H13" s="45" t="s">
        <v>599</v>
      </c>
      <c r="I13" s="46" t="s">
        <v>3</v>
      </c>
    </row>
    <row r="14" spans="1:9" ht="30" customHeight="1">
      <c r="A14" s="53">
        <v>1</v>
      </c>
      <c r="B14" s="44"/>
      <c r="C14" s="44"/>
      <c r="D14" s="103" t="s">
        <v>62</v>
      </c>
      <c r="E14" s="44"/>
      <c r="F14" s="44"/>
      <c r="G14" s="44"/>
      <c r="H14" s="44"/>
      <c r="I14" s="52">
        <f>SUM(I15)</f>
        <v>0</v>
      </c>
    </row>
    <row r="15" spans="1:9" ht="30" customHeight="1">
      <c r="A15" s="53" t="s">
        <v>44</v>
      </c>
      <c r="B15" s="44"/>
      <c r="C15" s="44"/>
      <c r="D15" s="103" t="s">
        <v>615</v>
      </c>
      <c r="E15" s="44"/>
      <c r="F15" s="44"/>
      <c r="G15" s="44"/>
      <c r="H15" s="44"/>
      <c r="I15" s="52">
        <f>SUM(I16:I22)</f>
        <v>0</v>
      </c>
    </row>
    <row r="16" spans="1:9" ht="37.5" customHeight="1">
      <c r="A16" s="96" t="s">
        <v>126</v>
      </c>
      <c r="B16" s="150">
        <v>10777</v>
      </c>
      <c r="C16" s="148" t="s">
        <v>61</v>
      </c>
      <c r="D16" s="149" t="s">
        <v>578</v>
      </c>
      <c r="E16" s="148" t="s">
        <v>598</v>
      </c>
      <c r="F16" s="148">
        <v>12</v>
      </c>
      <c r="G16" s="95"/>
      <c r="H16" s="98">
        <f t="shared" ref="H16" si="0">G16*$H$11+G16</f>
        <v>0</v>
      </c>
      <c r="I16" s="99">
        <f t="shared" ref="I16" si="1">H16*F16</f>
        <v>0</v>
      </c>
    </row>
    <row r="17" spans="1:9" ht="39.75" customHeight="1">
      <c r="A17" s="96" t="s">
        <v>159</v>
      </c>
      <c r="B17" s="148" t="s">
        <v>571</v>
      </c>
      <c r="C17" s="148" t="s">
        <v>61</v>
      </c>
      <c r="D17" s="149" t="s">
        <v>164</v>
      </c>
      <c r="E17" s="148" t="s">
        <v>8</v>
      </c>
      <c r="F17" s="148">
        <v>1</v>
      </c>
      <c r="G17" s="95"/>
      <c r="H17" s="50">
        <f t="shared" ref="H17:H22" si="2">G17*$H$11+G17</f>
        <v>0</v>
      </c>
      <c r="I17" s="51">
        <f t="shared" ref="I17:I22" si="3">H17*F17</f>
        <v>0</v>
      </c>
    </row>
    <row r="18" spans="1:9" ht="30.75" customHeight="1">
      <c r="A18" s="96" t="s">
        <v>160</v>
      </c>
      <c r="B18" s="148" t="s">
        <v>572</v>
      </c>
      <c r="C18" s="148" t="s">
        <v>61</v>
      </c>
      <c r="D18" s="149" t="s">
        <v>165</v>
      </c>
      <c r="E18" s="148" t="s">
        <v>8</v>
      </c>
      <c r="F18" s="148">
        <v>1</v>
      </c>
      <c r="G18" s="95"/>
      <c r="H18" s="50">
        <f t="shared" si="2"/>
        <v>0</v>
      </c>
      <c r="I18" s="51">
        <f t="shared" si="3"/>
        <v>0</v>
      </c>
    </row>
    <row r="19" spans="1:9" ht="36">
      <c r="A19" s="96" t="s">
        <v>161</v>
      </c>
      <c r="B19" s="148" t="s">
        <v>573</v>
      </c>
      <c r="C19" s="148" t="s">
        <v>61</v>
      </c>
      <c r="D19" s="149" t="s">
        <v>166</v>
      </c>
      <c r="E19" s="148" t="s">
        <v>8</v>
      </c>
      <c r="F19" s="148">
        <v>1</v>
      </c>
      <c r="G19" s="95"/>
      <c r="H19" s="50">
        <f t="shared" si="2"/>
        <v>0</v>
      </c>
      <c r="I19" s="51">
        <f t="shared" si="3"/>
        <v>0</v>
      </c>
    </row>
    <row r="20" spans="1:9" ht="30.75" customHeight="1">
      <c r="A20" s="96" t="s">
        <v>162</v>
      </c>
      <c r="B20" s="148" t="s">
        <v>574</v>
      </c>
      <c r="C20" s="148" t="s">
        <v>61</v>
      </c>
      <c r="D20" s="149" t="s">
        <v>79</v>
      </c>
      <c r="E20" s="148" t="s">
        <v>78</v>
      </c>
      <c r="F20" s="148">
        <v>6</v>
      </c>
      <c r="G20" s="95"/>
      <c r="H20" s="50">
        <f t="shared" si="2"/>
        <v>0</v>
      </c>
      <c r="I20" s="51">
        <f t="shared" si="3"/>
        <v>0</v>
      </c>
    </row>
    <row r="21" spans="1:9" ht="36">
      <c r="A21" s="96" t="s">
        <v>163</v>
      </c>
      <c r="B21" s="148" t="s">
        <v>575</v>
      </c>
      <c r="C21" s="148" t="s">
        <v>61</v>
      </c>
      <c r="D21" s="149" t="s">
        <v>576</v>
      </c>
      <c r="E21" s="148" t="s">
        <v>168</v>
      </c>
      <c r="F21" s="148">
        <v>360</v>
      </c>
      <c r="G21" s="95"/>
      <c r="H21" s="50">
        <f t="shared" si="2"/>
        <v>0</v>
      </c>
      <c r="I21" s="51">
        <f t="shared" si="3"/>
        <v>0</v>
      </c>
    </row>
    <row r="22" spans="1:9" ht="30.75" customHeight="1">
      <c r="A22" s="96" t="s">
        <v>153</v>
      </c>
      <c r="B22" s="148" t="s">
        <v>577</v>
      </c>
      <c r="C22" s="148" t="s">
        <v>61</v>
      </c>
      <c r="D22" s="149" t="s">
        <v>167</v>
      </c>
      <c r="E22" s="148" t="s">
        <v>78</v>
      </c>
      <c r="F22" s="148">
        <v>346</v>
      </c>
      <c r="G22" s="95"/>
      <c r="H22" s="98">
        <f t="shared" si="2"/>
        <v>0</v>
      </c>
      <c r="I22" s="99">
        <f t="shared" si="3"/>
        <v>0</v>
      </c>
    </row>
    <row r="23" spans="1:9" ht="30" customHeight="1">
      <c r="A23" s="53">
        <v>2</v>
      </c>
      <c r="B23" s="47"/>
      <c r="C23" s="47"/>
      <c r="D23" s="103" t="s">
        <v>169</v>
      </c>
      <c r="E23" s="47"/>
      <c r="F23" s="97"/>
      <c r="G23" s="44"/>
      <c r="H23" s="44"/>
      <c r="I23" s="52">
        <f>SUM(I24:I38)</f>
        <v>0</v>
      </c>
    </row>
    <row r="24" spans="1:9" ht="35.25" customHeight="1">
      <c r="A24" s="48" t="s">
        <v>45</v>
      </c>
      <c r="B24" s="71">
        <v>99059</v>
      </c>
      <c r="C24" s="49" t="s">
        <v>61</v>
      </c>
      <c r="D24" s="139" t="s">
        <v>366</v>
      </c>
      <c r="E24" s="49" t="s">
        <v>9</v>
      </c>
      <c r="F24" s="49">
        <v>138</v>
      </c>
      <c r="G24" s="95"/>
      <c r="H24" s="50">
        <f>G24*$H$11+G24</f>
        <v>0</v>
      </c>
      <c r="I24" s="51">
        <f t="shared" ref="I24:I129" si="4">H24*F24</f>
        <v>0</v>
      </c>
    </row>
    <row r="25" spans="1:9" ht="35.25" customHeight="1">
      <c r="A25" s="48" t="s">
        <v>347</v>
      </c>
      <c r="B25" s="71">
        <v>93358</v>
      </c>
      <c r="C25" s="49" t="s">
        <v>61</v>
      </c>
      <c r="D25" s="139" t="s">
        <v>367</v>
      </c>
      <c r="E25" s="49" t="s">
        <v>80</v>
      </c>
      <c r="F25" s="140">
        <v>103.636</v>
      </c>
      <c r="G25" s="95"/>
      <c r="H25" s="50">
        <f t="shared" ref="H25:H38" si="5">G25*$H$11+G25</f>
        <v>0</v>
      </c>
      <c r="I25" s="51">
        <f t="shared" si="4"/>
        <v>0</v>
      </c>
    </row>
    <row r="26" spans="1:9" ht="41.25" customHeight="1">
      <c r="A26" s="48" t="s">
        <v>348</v>
      </c>
      <c r="B26" s="71">
        <v>96540</v>
      </c>
      <c r="C26" s="49" t="s">
        <v>61</v>
      </c>
      <c r="D26" s="139" t="s">
        <v>368</v>
      </c>
      <c r="E26" s="49" t="s">
        <v>78</v>
      </c>
      <c r="F26" s="49">
        <v>66.400000000000006</v>
      </c>
      <c r="G26" s="95"/>
      <c r="H26" s="50">
        <f t="shared" si="5"/>
        <v>0</v>
      </c>
      <c r="I26" s="51">
        <f t="shared" si="4"/>
        <v>0</v>
      </c>
    </row>
    <row r="27" spans="1:9" ht="42" customHeight="1">
      <c r="A27" s="48" t="s">
        <v>349</v>
      </c>
      <c r="B27" s="71">
        <v>100324</v>
      </c>
      <c r="C27" s="49" t="s">
        <v>61</v>
      </c>
      <c r="D27" s="139" t="s">
        <v>369</v>
      </c>
      <c r="E27" s="49" t="s">
        <v>80</v>
      </c>
      <c r="F27" s="49">
        <v>4.09</v>
      </c>
      <c r="G27" s="95"/>
      <c r="H27" s="50">
        <f t="shared" si="5"/>
        <v>0</v>
      </c>
      <c r="I27" s="51">
        <f t="shared" si="4"/>
        <v>0</v>
      </c>
    </row>
    <row r="28" spans="1:9" ht="33" customHeight="1">
      <c r="A28" s="48" t="s">
        <v>350</v>
      </c>
      <c r="B28" s="71">
        <v>96536</v>
      </c>
      <c r="C28" s="49" t="s">
        <v>61</v>
      </c>
      <c r="D28" s="139" t="s">
        <v>370</v>
      </c>
      <c r="E28" s="49" t="s">
        <v>78</v>
      </c>
      <c r="F28" s="49">
        <v>242.7</v>
      </c>
      <c r="G28" s="95"/>
      <c r="H28" s="50">
        <f t="shared" si="5"/>
        <v>0</v>
      </c>
      <c r="I28" s="51">
        <f t="shared" si="4"/>
        <v>0</v>
      </c>
    </row>
    <row r="29" spans="1:9" ht="30.75" customHeight="1">
      <c r="A29" s="48" t="s">
        <v>351</v>
      </c>
      <c r="B29" s="71">
        <v>96545</v>
      </c>
      <c r="C29" s="49" t="s">
        <v>61</v>
      </c>
      <c r="D29" s="139" t="s">
        <v>371</v>
      </c>
      <c r="E29" s="49" t="s">
        <v>10</v>
      </c>
      <c r="F29" s="49">
        <v>253</v>
      </c>
      <c r="G29" s="95"/>
      <c r="H29" s="50">
        <f t="shared" si="5"/>
        <v>0</v>
      </c>
      <c r="I29" s="51">
        <f t="shared" si="4"/>
        <v>0</v>
      </c>
    </row>
    <row r="30" spans="1:9" ht="30.75" customHeight="1">
      <c r="A30" s="48" t="s">
        <v>352</v>
      </c>
      <c r="B30" s="71">
        <v>96546</v>
      </c>
      <c r="C30" s="49" t="s">
        <v>61</v>
      </c>
      <c r="D30" s="139" t="s">
        <v>372</v>
      </c>
      <c r="E30" s="49" t="s">
        <v>10</v>
      </c>
      <c r="F30" s="49">
        <v>1328</v>
      </c>
      <c r="G30" s="95"/>
      <c r="H30" s="50">
        <f t="shared" si="5"/>
        <v>0</v>
      </c>
      <c r="I30" s="51">
        <f t="shared" si="4"/>
        <v>0</v>
      </c>
    </row>
    <row r="31" spans="1:9" ht="32.25" customHeight="1">
      <c r="A31" s="48" t="s">
        <v>353</v>
      </c>
      <c r="B31" s="71">
        <v>104920</v>
      </c>
      <c r="C31" s="49" t="s">
        <v>61</v>
      </c>
      <c r="D31" s="139" t="s">
        <v>579</v>
      </c>
      <c r="E31" s="49" t="s">
        <v>10</v>
      </c>
      <c r="F31" s="49">
        <v>366</v>
      </c>
      <c r="G31" s="95"/>
      <c r="H31" s="50">
        <f t="shared" si="5"/>
        <v>0</v>
      </c>
      <c r="I31" s="51">
        <f t="shared" si="4"/>
        <v>0</v>
      </c>
    </row>
    <row r="32" spans="1:9" ht="32.25" customHeight="1">
      <c r="A32" s="48" t="s">
        <v>354</v>
      </c>
      <c r="B32" s="71">
        <v>104921</v>
      </c>
      <c r="C32" s="49" t="s">
        <v>61</v>
      </c>
      <c r="D32" s="139" t="s">
        <v>580</v>
      </c>
      <c r="E32" s="49" t="s">
        <v>10</v>
      </c>
      <c r="F32" s="49">
        <v>267</v>
      </c>
      <c r="G32" s="95"/>
      <c r="H32" s="50">
        <f t="shared" si="5"/>
        <v>0</v>
      </c>
      <c r="I32" s="51">
        <f t="shared" si="4"/>
        <v>0</v>
      </c>
    </row>
    <row r="33" spans="1:9" ht="32.25" customHeight="1">
      <c r="A33" s="48" t="s">
        <v>355</v>
      </c>
      <c r="B33" s="71">
        <v>96543</v>
      </c>
      <c r="C33" s="49" t="s">
        <v>61</v>
      </c>
      <c r="D33" s="139" t="s">
        <v>373</v>
      </c>
      <c r="E33" s="49" t="s">
        <v>10</v>
      </c>
      <c r="F33" s="49">
        <v>361</v>
      </c>
      <c r="G33" s="95"/>
      <c r="H33" s="50">
        <f t="shared" si="5"/>
        <v>0</v>
      </c>
      <c r="I33" s="51">
        <f t="shared" si="4"/>
        <v>0</v>
      </c>
    </row>
    <row r="34" spans="1:9" ht="32.25" customHeight="1">
      <c r="A34" s="48" t="s">
        <v>356</v>
      </c>
      <c r="B34" s="71">
        <v>95241</v>
      </c>
      <c r="C34" s="49" t="s">
        <v>61</v>
      </c>
      <c r="D34" s="139" t="s">
        <v>374</v>
      </c>
      <c r="E34" s="49" t="s">
        <v>78</v>
      </c>
      <c r="F34" s="49">
        <v>798.66</v>
      </c>
      <c r="G34" s="95"/>
      <c r="H34" s="50">
        <f t="shared" si="5"/>
        <v>0</v>
      </c>
      <c r="I34" s="51">
        <f t="shared" si="4"/>
        <v>0</v>
      </c>
    </row>
    <row r="35" spans="1:9" ht="40.5" customHeight="1">
      <c r="A35" s="48" t="s">
        <v>357</v>
      </c>
      <c r="B35" s="71">
        <v>96557</v>
      </c>
      <c r="C35" s="49" t="s">
        <v>61</v>
      </c>
      <c r="D35" s="139" t="s">
        <v>375</v>
      </c>
      <c r="E35" s="49" t="s">
        <v>80</v>
      </c>
      <c r="F35" s="49">
        <v>44.6</v>
      </c>
      <c r="G35" s="95"/>
      <c r="H35" s="50">
        <f t="shared" si="5"/>
        <v>0</v>
      </c>
      <c r="I35" s="51">
        <f t="shared" si="4"/>
        <v>0</v>
      </c>
    </row>
    <row r="36" spans="1:9" ht="32.25" customHeight="1">
      <c r="A36" s="48" t="s">
        <v>358</v>
      </c>
      <c r="B36" s="71">
        <v>100574</v>
      </c>
      <c r="C36" s="49" t="s">
        <v>61</v>
      </c>
      <c r="D36" s="139" t="s">
        <v>376</v>
      </c>
      <c r="E36" s="49" t="s">
        <v>80</v>
      </c>
      <c r="F36" s="49">
        <v>239.59</v>
      </c>
      <c r="G36" s="95"/>
      <c r="H36" s="50">
        <f t="shared" si="5"/>
        <v>0</v>
      </c>
      <c r="I36" s="51">
        <f t="shared" si="4"/>
        <v>0</v>
      </c>
    </row>
    <row r="37" spans="1:9" ht="32.25" customHeight="1">
      <c r="A37" s="48" t="s">
        <v>359</v>
      </c>
      <c r="B37" s="71">
        <v>93382</v>
      </c>
      <c r="C37" s="49" t="s">
        <v>61</v>
      </c>
      <c r="D37" s="139" t="s">
        <v>81</v>
      </c>
      <c r="E37" s="49" t="s">
        <v>80</v>
      </c>
      <c r="F37" s="140">
        <v>77.036000000000001</v>
      </c>
      <c r="G37" s="95"/>
      <c r="H37" s="50">
        <f t="shared" si="5"/>
        <v>0</v>
      </c>
      <c r="I37" s="51">
        <f t="shared" si="4"/>
        <v>0</v>
      </c>
    </row>
    <row r="38" spans="1:9" ht="27.75" customHeight="1">
      <c r="A38" s="48" t="s">
        <v>360</v>
      </c>
      <c r="B38" s="71">
        <v>98557</v>
      </c>
      <c r="C38" s="49" t="s">
        <v>61</v>
      </c>
      <c r="D38" s="139" t="s">
        <v>377</v>
      </c>
      <c r="E38" s="49" t="s">
        <v>78</v>
      </c>
      <c r="F38" s="49">
        <v>242.7</v>
      </c>
      <c r="G38" s="95"/>
      <c r="H38" s="50">
        <f t="shared" si="5"/>
        <v>0</v>
      </c>
      <c r="I38" s="51">
        <f t="shared" si="4"/>
        <v>0</v>
      </c>
    </row>
    <row r="39" spans="1:9" ht="30" customHeight="1">
      <c r="A39" s="53">
        <v>3</v>
      </c>
      <c r="B39" s="47"/>
      <c r="C39" s="47"/>
      <c r="D39" s="103" t="s">
        <v>170</v>
      </c>
      <c r="E39" s="47"/>
      <c r="F39" s="97"/>
      <c r="G39" s="44"/>
      <c r="H39" s="44"/>
      <c r="I39" s="52">
        <f>SUM(I40+I47+I56)</f>
        <v>0</v>
      </c>
    </row>
    <row r="40" spans="1:9" ht="30" customHeight="1">
      <c r="A40" s="53" t="s">
        <v>46</v>
      </c>
      <c r="B40" s="47"/>
      <c r="C40" s="47"/>
      <c r="D40" s="103" t="s">
        <v>171</v>
      </c>
      <c r="E40" s="47"/>
      <c r="F40" s="97"/>
      <c r="G40" s="44"/>
      <c r="H40" s="44"/>
      <c r="I40" s="52">
        <f>SUM(I41:I46)</f>
        <v>0</v>
      </c>
    </row>
    <row r="41" spans="1:9" ht="38.25" customHeight="1">
      <c r="A41" s="96" t="s">
        <v>82</v>
      </c>
      <c r="B41" s="71">
        <v>92423</v>
      </c>
      <c r="C41" s="71" t="s">
        <v>61</v>
      </c>
      <c r="D41" s="139" t="s">
        <v>361</v>
      </c>
      <c r="E41" s="49" t="s">
        <v>78</v>
      </c>
      <c r="F41" s="49">
        <v>253</v>
      </c>
      <c r="G41" s="95"/>
      <c r="H41" s="98">
        <f>G41*$H$11+G41</f>
        <v>0</v>
      </c>
      <c r="I41" s="99">
        <f t="shared" si="4"/>
        <v>0</v>
      </c>
    </row>
    <row r="42" spans="1:9" ht="30" customHeight="1">
      <c r="A42" s="96" t="s">
        <v>172</v>
      </c>
      <c r="B42" s="71">
        <v>92762</v>
      </c>
      <c r="C42" s="71" t="s">
        <v>61</v>
      </c>
      <c r="D42" s="139" t="s">
        <v>362</v>
      </c>
      <c r="E42" s="49" t="s">
        <v>10</v>
      </c>
      <c r="F42" s="49">
        <v>599</v>
      </c>
      <c r="G42" s="95"/>
      <c r="H42" s="98">
        <f t="shared" ref="H42:H46" si="6">G42*$H$11+G42</f>
        <v>0</v>
      </c>
      <c r="I42" s="99">
        <f t="shared" si="4"/>
        <v>0</v>
      </c>
    </row>
    <row r="43" spans="1:9" ht="30" customHeight="1">
      <c r="A43" s="96" t="s">
        <v>173</v>
      </c>
      <c r="B43" s="71">
        <v>92763</v>
      </c>
      <c r="C43" s="71" t="s">
        <v>61</v>
      </c>
      <c r="D43" s="139" t="s">
        <v>363</v>
      </c>
      <c r="E43" s="49" t="s">
        <v>10</v>
      </c>
      <c r="F43" s="49">
        <v>548</v>
      </c>
      <c r="G43" s="95"/>
      <c r="H43" s="98">
        <f t="shared" si="6"/>
        <v>0</v>
      </c>
      <c r="I43" s="99">
        <f t="shared" si="4"/>
        <v>0</v>
      </c>
    </row>
    <row r="44" spans="1:9" ht="30" customHeight="1">
      <c r="A44" s="96" t="s">
        <v>174</v>
      </c>
      <c r="B44" s="71">
        <v>92759</v>
      </c>
      <c r="C44" s="71" t="s">
        <v>61</v>
      </c>
      <c r="D44" s="139" t="s">
        <v>364</v>
      </c>
      <c r="E44" s="49" t="s">
        <v>10</v>
      </c>
      <c r="F44" s="49">
        <v>308</v>
      </c>
      <c r="G44" s="95"/>
      <c r="H44" s="98">
        <f t="shared" si="6"/>
        <v>0</v>
      </c>
      <c r="I44" s="99">
        <f t="shared" si="4"/>
        <v>0</v>
      </c>
    </row>
    <row r="45" spans="1:9" ht="30" customHeight="1">
      <c r="A45" s="96" t="s">
        <v>175</v>
      </c>
      <c r="B45" s="71">
        <v>94966</v>
      </c>
      <c r="C45" s="71" t="s">
        <v>61</v>
      </c>
      <c r="D45" s="139" t="s">
        <v>17</v>
      </c>
      <c r="E45" s="49" t="s">
        <v>80</v>
      </c>
      <c r="F45" s="49">
        <v>12.9</v>
      </c>
      <c r="G45" s="95"/>
      <c r="H45" s="98">
        <f t="shared" si="6"/>
        <v>0</v>
      </c>
      <c r="I45" s="99">
        <f t="shared" si="4"/>
        <v>0</v>
      </c>
    </row>
    <row r="46" spans="1:9" ht="30" customHeight="1">
      <c r="A46" s="96" t="s">
        <v>176</v>
      </c>
      <c r="B46" s="71">
        <v>92764</v>
      </c>
      <c r="C46" s="71" t="s">
        <v>61</v>
      </c>
      <c r="D46" s="139" t="s">
        <v>365</v>
      </c>
      <c r="E46" s="49" t="s">
        <v>10</v>
      </c>
      <c r="F46" s="49">
        <v>327</v>
      </c>
      <c r="G46" s="95"/>
      <c r="H46" s="98">
        <f t="shared" si="6"/>
        <v>0</v>
      </c>
      <c r="I46" s="99">
        <f t="shared" si="4"/>
        <v>0</v>
      </c>
    </row>
    <row r="47" spans="1:9" ht="30" customHeight="1">
      <c r="A47" s="53" t="s">
        <v>63</v>
      </c>
      <c r="B47" s="47"/>
      <c r="C47" s="47"/>
      <c r="D47" s="103" t="s">
        <v>177</v>
      </c>
      <c r="E47" s="47"/>
      <c r="F47" s="97"/>
      <c r="G47" s="44"/>
      <c r="H47" s="44"/>
      <c r="I47" s="52">
        <f>SUM(I48:I55)</f>
        <v>0</v>
      </c>
    </row>
    <row r="48" spans="1:9" ht="32.25" customHeight="1">
      <c r="A48" s="96" t="s">
        <v>83</v>
      </c>
      <c r="B48" s="71">
        <v>92760</v>
      </c>
      <c r="C48" s="71" t="s">
        <v>61</v>
      </c>
      <c r="D48" s="139" t="s">
        <v>378</v>
      </c>
      <c r="E48" s="49" t="s">
        <v>10</v>
      </c>
      <c r="F48" s="49">
        <v>42</v>
      </c>
      <c r="G48" s="95"/>
      <c r="H48" s="98">
        <f>G48*$H$11+G48</f>
        <v>0</v>
      </c>
      <c r="I48" s="99">
        <f t="shared" si="4"/>
        <v>0</v>
      </c>
    </row>
    <row r="49" spans="1:9" ht="32.25" customHeight="1">
      <c r="A49" s="96" t="s">
        <v>178</v>
      </c>
      <c r="B49" s="71">
        <v>92761</v>
      </c>
      <c r="C49" s="71" t="s">
        <v>61</v>
      </c>
      <c r="D49" s="139" t="s">
        <v>379</v>
      </c>
      <c r="E49" s="49" t="s">
        <v>10</v>
      </c>
      <c r="F49" s="49">
        <v>89</v>
      </c>
      <c r="G49" s="95"/>
      <c r="H49" s="98">
        <f t="shared" ref="H49:H55" si="7">G49*$H$11+G49</f>
        <v>0</v>
      </c>
      <c r="I49" s="99">
        <f t="shared" si="4"/>
        <v>0</v>
      </c>
    </row>
    <row r="50" spans="1:9" ht="32.25" customHeight="1">
      <c r="A50" s="96" t="s">
        <v>179</v>
      </c>
      <c r="B50" s="71">
        <v>92762</v>
      </c>
      <c r="C50" s="71" t="s">
        <v>61</v>
      </c>
      <c r="D50" s="139" t="s">
        <v>362</v>
      </c>
      <c r="E50" s="49" t="s">
        <v>10</v>
      </c>
      <c r="F50" s="49">
        <v>829</v>
      </c>
      <c r="G50" s="95"/>
      <c r="H50" s="98">
        <f t="shared" si="7"/>
        <v>0</v>
      </c>
      <c r="I50" s="99">
        <f t="shared" si="4"/>
        <v>0</v>
      </c>
    </row>
    <row r="51" spans="1:9" ht="32.25" customHeight="1">
      <c r="A51" s="96" t="s">
        <v>180</v>
      </c>
      <c r="B51" s="71">
        <v>92763</v>
      </c>
      <c r="C51" s="71" t="s">
        <v>61</v>
      </c>
      <c r="D51" s="139" t="s">
        <v>363</v>
      </c>
      <c r="E51" s="49" t="s">
        <v>10</v>
      </c>
      <c r="F51" s="49">
        <v>321</v>
      </c>
      <c r="G51" s="95"/>
      <c r="H51" s="98">
        <f t="shared" si="7"/>
        <v>0</v>
      </c>
      <c r="I51" s="99">
        <f t="shared" si="4"/>
        <v>0</v>
      </c>
    </row>
    <row r="52" spans="1:9" ht="32.25" customHeight="1">
      <c r="A52" s="96" t="s">
        <v>181</v>
      </c>
      <c r="B52" s="71">
        <v>92764</v>
      </c>
      <c r="C52" s="71" t="s">
        <v>61</v>
      </c>
      <c r="D52" s="139" t="s">
        <v>365</v>
      </c>
      <c r="E52" s="49" t="s">
        <v>10</v>
      </c>
      <c r="F52" s="49">
        <v>180</v>
      </c>
      <c r="G52" s="95"/>
      <c r="H52" s="98">
        <f t="shared" si="7"/>
        <v>0</v>
      </c>
      <c r="I52" s="99">
        <f t="shared" si="4"/>
        <v>0</v>
      </c>
    </row>
    <row r="53" spans="1:9" ht="32.25" customHeight="1">
      <c r="A53" s="96" t="s">
        <v>182</v>
      </c>
      <c r="B53" s="71">
        <v>94966</v>
      </c>
      <c r="C53" s="71" t="s">
        <v>61</v>
      </c>
      <c r="D53" s="139" t="s">
        <v>17</v>
      </c>
      <c r="E53" s="49" t="s">
        <v>80</v>
      </c>
      <c r="F53" s="49">
        <v>26.3</v>
      </c>
      <c r="G53" s="95"/>
      <c r="H53" s="98">
        <f t="shared" si="7"/>
        <v>0</v>
      </c>
      <c r="I53" s="99">
        <f t="shared" si="4"/>
        <v>0</v>
      </c>
    </row>
    <row r="54" spans="1:9" ht="32.25" customHeight="1">
      <c r="A54" s="96" t="s">
        <v>183</v>
      </c>
      <c r="B54" s="71">
        <v>92759</v>
      </c>
      <c r="C54" s="71" t="s">
        <v>61</v>
      </c>
      <c r="D54" s="139" t="s">
        <v>364</v>
      </c>
      <c r="E54" s="49" t="s">
        <v>10</v>
      </c>
      <c r="F54" s="49">
        <v>474</v>
      </c>
      <c r="G54" s="95"/>
      <c r="H54" s="98">
        <f t="shared" si="7"/>
        <v>0</v>
      </c>
      <c r="I54" s="99">
        <f t="shared" si="4"/>
        <v>0</v>
      </c>
    </row>
    <row r="55" spans="1:9" ht="37.5" customHeight="1">
      <c r="A55" s="96" t="s">
        <v>184</v>
      </c>
      <c r="B55" s="71">
        <v>92460</v>
      </c>
      <c r="C55" s="71" t="s">
        <v>61</v>
      </c>
      <c r="D55" s="139" t="s">
        <v>380</v>
      </c>
      <c r="E55" s="49" t="s">
        <v>78</v>
      </c>
      <c r="F55" s="49">
        <v>295.3</v>
      </c>
      <c r="G55" s="95"/>
      <c r="H55" s="98">
        <f t="shared" si="7"/>
        <v>0</v>
      </c>
      <c r="I55" s="99">
        <f t="shared" si="4"/>
        <v>0</v>
      </c>
    </row>
    <row r="56" spans="1:9" ht="30" customHeight="1">
      <c r="A56" s="53" t="s">
        <v>64</v>
      </c>
      <c r="B56" s="47"/>
      <c r="C56" s="47"/>
      <c r="D56" s="103" t="s">
        <v>186</v>
      </c>
      <c r="E56" s="47"/>
      <c r="F56" s="97"/>
      <c r="G56" s="44"/>
      <c r="H56" s="44"/>
      <c r="I56" s="52">
        <f>SUM(I57)</f>
        <v>0</v>
      </c>
    </row>
    <row r="57" spans="1:9" ht="71.25" customHeight="1">
      <c r="A57" s="48" t="s">
        <v>84</v>
      </c>
      <c r="B57" s="155" t="s">
        <v>546</v>
      </c>
      <c r="C57" s="49" t="s">
        <v>185</v>
      </c>
      <c r="D57" s="141" t="s">
        <v>540</v>
      </c>
      <c r="E57" s="49" t="s">
        <v>78</v>
      </c>
      <c r="F57" s="49">
        <v>628.29999999999995</v>
      </c>
      <c r="G57" s="95"/>
      <c r="H57" s="50">
        <f>G57*$H$11+G57</f>
        <v>0</v>
      </c>
      <c r="I57" s="51">
        <f t="shared" si="4"/>
        <v>0</v>
      </c>
    </row>
    <row r="58" spans="1:9" ht="30" customHeight="1">
      <c r="A58" s="53">
        <v>4</v>
      </c>
      <c r="B58" s="47"/>
      <c r="C58" s="47"/>
      <c r="D58" s="103" t="s">
        <v>187</v>
      </c>
      <c r="E58" s="47"/>
      <c r="F58" s="97"/>
      <c r="G58" s="44"/>
      <c r="H58" s="44"/>
      <c r="I58" s="52">
        <f>SUM(I59:I63)</f>
        <v>0</v>
      </c>
    </row>
    <row r="59" spans="1:9" ht="38.25" customHeight="1">
      <c r="A59" s="96" t="s">
        <v>47</v>
      </c>
      <c r="B59" s="71">
        <v>103338</v>
      </c>
      <c r="C59" s="71" t="s">
        <v>61</v>
      </c>
      <c r="D59" s="139" t="s">
        <v>384</v>
      </c>
      <c r="E59" s="49" t="s">
        <v>78</v>
      </c>
      <c r="F59" s="49">
        <v>1091</v>
      </c>
      <c r="G59" s="95"/>
      <c r="H59" s="98">
        <f>G59*$H$11+G59</f>
        <v>0</v>
      </c>
      <c r="I59" s="99">
        <f t="shared" si="4"/>
        <v>0</v>
      </c>
    </row>
    <row r="60" spans="1:9" ht="51" customHeight="1">
      <c r="A60" s="96" t="s">
        <v>55</v>
      </c>
      <c r="B60" s="71">
        <v>96369</v>
      </c>
      <c r="C60" s="71" t="s">
        <v>61</v>
      </c>
      <c r="D60" s="139" t="s">
        <v>385</v>
      </c>
      <c r="E60" s="49" t="s">
        <v>78</v>
      </c>
      <c r="F60" s="49">
        <v>471.05</v>
      </c>
      <c r="G60" s="95"/>
      <c r="H60" s="98">
        <f t="shared" ref="H60" si="8">G60*$H$11+G60</f>
        <v>0</v>
      </c>
      <c r="I60" s="99">
        <f t="shared" si="4"/>
        <v>0</v>
      </c>
    </row>
    <row r="61" spans="1:9" ht="40.5" customHeight="1">
      <c r="A61" s="96" t="s">
        <v>381</v>
      </c>
      <c r="B61" s="71">
        <v>101161</v>
      </c>
      <c r="C61" s="71" t="s">
        <v>61</v>
      </c>
      <c r="D61" s="139" t="s">
        <v>386</v>
      </c>
      <c r="E61" s="49" t="s">
        <v>78</v>
      </c>
      <c r="F61" s="49">
        <v>28.87</v>
      </c>
      <c r="G61" s="95"/>
      <c r="H61" s="98">
        <f t="shared" ref="H61" si="9">G61*$H$11+G61</f>
        <v>0</v>
      </c>
      <c r="I61" s="99">
        <f t="shared" ref="I61" si="10">H61*F61</f>
        <v>0</v>
      </c>
    </row>
    <row r="62" spans="1:9" ht="34.5" customHeight="1">
      <c r="A62" s="96" t="s">
        <v>382</v>
      </c>
      <c r="B62" s="71">
        <v>93191</v>
      </c>
      <c r="C62" s="71" t="s">
        <v>61</v>
      </c>
      <c r="D62" s="139" t="s">
        <v>387</v>
      </c>
      <c r="E62" s="49" t="s">
        <v>9</v>
      </c>
      <c r="F62" s="49">
        <v>142.68</v>
      </c>
      <c r="G62" s="95"/>
      <c r="H62" s="98">
        <f t="shared" ref="H62:H63" si="11">G62*$H$11+G62</f>
        <v>0</v>
      </c>
      <c r="I62" s="99">
        <f t="shared" ref="I62:I63" si="12">H62*F62</f>
        <v>0</v>
      </c>
    </row>
    <row r="63" spans="1:9" ht="34.5" customHeight="1">
      <c r="A63" s="96" t="s">
        <v>383</v>
      </c>
      <c r="B63" s="71">
        <v>93199</v>
      </c>
      <c r="C63" s="71" t="s">
        <v>61</v>
      </c>
      <c r="D63" s="139" t="s">
        <v>388</v>
      </c>
      <c r="E63" s="49" t="s">
        <v>9</v>
      </c>
      <c r="F63" s="49">
        <v>102</v>
      </c>
      <c r="G63" s="95"/>
      <c r="H63" s="98">
        <f t="shared" si="11"/>
        <v>0</v>
      </c>
      <c r="I63" s="99">
        <f t="shared" si="12"/>
        <v>0</v>
      </c>
    </row>
    <row r="64" spans="1:9" ht="30" customHeight="1">
      <c r="A64" s="53">
        <v>5</v>
      </c>
      <c r="B64" s="47"/>
      <c r="C64" s="47"/>
      <c r="D64" s="103" t="s">
        <v>188</v>
      </c>
      <c r="E64" s="47"/>
      <c r="F64" s="97"/>
      <c r="G64" s="44"/>
      <c r="H64" s="44"/>
      <c r="I64" s="52">
        <f>SUM(I65+I69)</f>
        <v>0</v>
      </c>
    </row>
    <row r="65" spans="1:9" ht="30" customHeight="1">
      <c r="A65" s="53" t="s">
        <v>48</v>
      </c>
      <c r="B65" s="47"/>
      <c r="C65" s="47"/>
      <c r="D65" s="103" t="s">
        <v>189</v>
      </c>
      <c r="E65" s="47"/>
      <c r="F65" s="97"/>
      <c r="G65" s="44"/>
      <c r="H65" s="44"/>
      <c r="I65" s="52">
        <f>SUM(I66:I68)</f>
        <v>0</v>
      </c>
    </row>
    <row r="66" spans="1:9" ht="39" customHeight="1">
      <c r="A66" s="96" t="s">
        <v>85</v>
      </c>
      <c r="B66" s="71">
        <v>87530</v>
      </c>
      <c r="C66" s="71" t="s">
        <v>61</v>
      </c>
      <c r="D66" s="139" t="s">
        <v>389</v>
      </c>
      <c r="E66" s="49" t="s">
        <v>78</v>
      </c>
      <c r="F66" s="49">
        <v>1796.26</v>
      </c>
      <c r="G66" s="95"/>
      <c r="H66" s="98">
        <f>G66*$H$11+G66</f>
        <v>0</v>
      </c>
      <c r="I66" s="99">
        <f t="shared" si="4"/>
        <v>0</v>
      </c>
    </row>
    <row r="67" spans="1:9" ht="50.25" customHeight="1">
      <c r="A67" s="96" t="s">
        <v>190</v>
      </c>
      <c r="B67" s="71">
        <v>87811</v>
      </c>
      <c r="C67" s="71" t="s">
        <v>61</v>
      </c>
      <c r="D67" s="139" t="s">
        <v>390</v>
      </c>
      <c r="E67" s="49" t="s">
        <v>78</v>
      </c>
      <c r="F67" s="49">
        <v>385.74</v>
      </c>
      <c r="G67" s="95"/>
      <c r="H67" s="98">
        <f t="shared" ref="H67:H68" si="13">G67*$H$11+G67</f>
        <v>0</v>
      </c>
      <c r="I67" s="99">
        <f t="shared" si="4"/>
        <v>0</v>
      </c>
    </row>
    <row r="68" spans="1:9" ht="45" customHeight="1">
      <c r="A68" s="96" t="s">
        <v>191</v>
      </c>
      <c r="B68" s="71">
        <v>87905</v>
      </c>
      <c r="C68" s="71" t="s">
        <v>61</v>
      </c>
      <c r="D68" s="139" t="s">
        <v>391</v>
      </c>
      <c r="E68" s="49" t="s">
        <v>78</v>
      </c>
      <c r="F68" s="161">
        <v>2182</v>
      </c>
      <c r="G68" s="95"/>
      <c r="H68" s="98">
        <f t="shared" si="13"/>
        <v>0</v>
      </c>
      <c r="I68" s="99">
        <f t="shared" si="4"/>
        <v>0</v>
      </c>
    </row>
    <row r="69" spans="1:9" ht="30" customHeight="1">
      <c r="A69" s="53" t="s">
        <v>86</v>
      </c>
      <c r="B69" s="47"/>
      <c r="C69" s="47"/>
      <c r="D69" s="103" t="s">
        <v>192</v>
      </c>
      <c r="E69" s="47"/>
      <c r="F69" s="97"/>
      <c r="G69" s="44"/>
      <c r="H69" s="44"/>
      <c r="I69" s="52">
        <f>SUM(I70:I71)</f>
        <v>0</v>
      </c>
    </row>
    <row r="70" spans="1:9" ht="40.5" customHeight="1">
      <c r="A70" s="96" t="s">
        <v>87</v>
      </c>
      <c r="B70" s="71">
        <v>94995</v>
      </c>
      <c r="C70" s="71" t="s">
        <v>61</v>
      </c>
      <c r="D70" s="142" t="s">
        <v>392</v>
      </c>
      <c r="E70" s="71" t="s">
        <v>78</v>
      </c>
      <c r="F70" s="71">
        <v>991.52</v>
      </c>
      <c r="G70" s="95"/>
      <c r="H70" s="98">
        <f>G70*$H$11+G70</f>
        <v>0</v>
      </c>
      <c r="I70" s="99">
        <f t="shared" si="4"/>
        <v>0</v>
      </c>
    </row>
    <row r="71" spans="1:9" ht="42.75" customHeight="1">
      <c r="A71" s="96" t="s">
        <v>193</v>
      </c>
      <c r="B71" s="71">
        <v>87622</v>
      </c>
      <c r="C71" s="71" t="s">
        <v>61</v>
      </c>
      <c r="D71" s="142" t="s">
        <v>570</v>
      </c>
      <c r="E71" s="71" t="s">
        <v>78</v>
      </c>
      <c r="F71" s="71">
        <v>732.09</v>
      </c>
      <c r="G71" s="95"/>
      <c r="H71" s="98">
        <f t="shared" ref="H71:H73" si="14">G71*$H$11+G71</f>
        <v>0</v>
      </c>
      <c r="I71" s="99">
        <f t="shared" si="4"/>
        <v>0</v>
      </c>
    </row>
    <row r="72" spans="1:9" ht="30" customHeight="1">
      <c r="A72" s="53">
        <v>6</v>
      </c>
      <c r="B72" s="47"/>
      <c r="C72" s="47"/>
      <c r="D72" s="103" t="s">
        <v>68</v>
      </c>
      <c r="E72" s="47"/>
      <c r="F72" s="97"/>
      <c r="G72" s="44"/>
      <c r="H72" s="44"/>
      <c r="I72" s="52">
        <f>SUM(I73:I84)</f>
        <v>0</v>
      </c>
    </row>
    <row r="73" spans="1:9" ht="46.5" customHeight="1">
      <c r="A73" s="48" t="s">
        <v>72</v>
      </c>
      <c r="B73" s="71">
        <v>94207</v>
      </c>
      <c r="C73" s="49" t="s">
        <v>61</v>
      </c>
      <c r="D73" s="139" t="s">
        <v>393</v>
      </c>
      <c r="E73" s="49" t="s">
        <v>78</v>
      </c>
      <c r="F73" s="161">
        <v>513.70000000000005</v>
      </c>
      <c r="G73" s="95"/>
      <c r="H73" s="98">
        <f t="shared" si="14"/>
        <v>0</v>
      </c>
      <c r="I73" s="51">
        <f t="shared" si="4"/>
        <v>0</v>
      </c>
    </row>
    <row r="74" spans="1:9" ht="36.75" customHeight="1">
      <c r="A74" s="48" t="s">
        <v>73</v>
      </c>
      <c r="B74" s="71">
        <v>94216</v>
      </c>
      <c r="C74" s="49" t="s">
        <v>61</v>
      </c>
      <c r="D74" s="139" t="s">
        <v>394</v>
      </c>
      <c r="E74" s="49" t="s">
        <v>78</v>
      </c>
      <c r="F74" s="49">
        <v>101.18</v>
      </c>
      <c r="G74" s="95"/>
      <c r="H74" s="50">
        <f>G74*$H$11+G74</f>
        <v>0</v>
      </c>
      <c r="I74" s="51">
        <f t="shared" si="4"/>
        <v>0</v>
      </c>
    </row>
    <row r="75" spans="1:9" ht="36">
      <c r="A75" s="48" t="s">
        <v>74</v>
      </c>
      <c r="B75" s="148">
        <v>104314</v>
      </c>
      <c r="C75" s="49" t="s">
        <v>61</v>
      </c>
      <c r="D75" s="167" t="s">
        <v>614</v>
      </c>
      <c r="E75" s="49" t="s">
        <v>10</v>
      </c>
      <c r="F75" s="161">
        <v>2006</v>
      </c>
      <c r="G75" s="95"/>
      <c r="H75" s="50">
        <f t="shared" ref="H75:H84" si="15">G75*$H$11+G75</f>
        <v>0</v>
      </c>
      <c r="I75" s="51">
        <f t="shared" si="4"/>
        <v>0</v>
      </c>
    </row>
    <row r="76" spans="1:9" ht="48.75" customHeight="1">
      <c r="A76" s="48" t="s">
        <v>75</v>
      </c>
      <c r="B76" s="71">
        <v>100383</v>
      </c>
      <c r="C76" s="49" t="s">
        <v>61</v>
      </c>
      <c r="D76" s="139" t="s">
        <v>13</v>
      </c>
      <c r="E76" s="49" t="s">
        <v>78</v>
      </c>
      <c r="F76" s="161">
        <v>513.70000000000005</v>
      </c>
      <c r="G76" s="95"/>
      <c r="H76" s="50">
        <f t="shared" si="15"/>
        <v>0</v>
      </c>
      <c r="I76" s="51">
        <f t="shared" si="4"/>
        <v>0</v>
      </c>
    </row>
    <row r="77" spans="1:9" ht="42.75" customHeight="1">
      <c r="A77" s="48" t="s">
        <v>202</v>
      </c>
      <c r="B77" s="71">
        <v>92543</v>
      </c>
      <c r="C77" s="49" t="s">
        <v>61</v>
      </c>
      <c r="D77" s="139" t="s">
        <v>12</v>
      </c>
      <c r="E77" s="49" t="s">
        <v>78</v>
      </c>
      <c r="F77" s="161">
        <v>513.70000000000005</v>
      </c>
      <c r="G77" s="95"/>
      <c r="H77" s="50">
        <f t="shared" si="15"/>
        <v>0</v>
      </c>
      <c r="I77" s="51">
        <f t="shared" si="4"/>
        <v>0</v>
      </c>
    </row>
    <row r="78" spans="1:9" ht="31.5" customHeight="1">
      <c r="A78" s="48" t="s">
        <v>203</v>
      </c>
      <c r="B78" s="71">
        <v>94229</v>
      </c>
      <c r="C78" s="49" t="s">
        <v>61</v>
      </c>
      <c r="D78" s="139" t="s">
        <v>14</v>
      </c>
      <c r="E78" s="49" t="s">
        <v>9</v>
      </c>
      <c r="F78" s="161">
        <v>109.1</v>
      </c>
      <c r="G78" s="95"/>
      <c r="H78" s="50">
        <f t="shared" si="15"/>
        <v>0</v>
      </c>
      <c r="I78" s="51">
        <f t="shared" si="4"/>
        <v>0</v>
      </c>
    </row>
    <row r="79" spans="1:9" ht="33.75" customHeight="1">
      <c r="A79" s="48" t="s">
        <v>204</v>
      </c>
      <c r="B79" s="71">
        <v>94231</v>
      </c>
      <c r="C79" s="49" t="s">
        <v>61</v>
      </c>
      <c r="D79" s="139" t="s">
        <v>15</v>
      </c>
      <c r="E79" s="49" t="s">
        <v>9</v>
      </c>
      <c r="F79" s="49">
        <v>19.04</v>
      </c>
      <c r="G79" s="95"/>
      <c r="H79" s="50">
        <f t="shared" si="15"/>
        <v>0</v>
      </c>
      <c r="I79" s="51">
        <f t="shared" si="4"/>
        <v>0</v>
      </c>
    </row>
    <row r="80" spans="1:9" ht="37.5" customHeight="1">
      <c r="A80" s="48" t="s">
        <v>205</v>
      </c>
      <c r="B80" s="71" t="s">
        <v>547</v>
      </c>
      <c r="C80" s="49" t="s">
        <v>185</v>
      </c>
      <c r="D80" s="139" t="s">
        <v>395</v>
      </c>
      <c r="E80" s="49" t="s">
        <v>9</v>
      </c>
      <c r="F80" s="49">
        <v>10.34</v>
      </c>
      <c r="G80" s="95"/>
      <c r="H80" s="50">
        <f t="shared" si="15"/>
        <v>0</v>
      </c>
      <c r="I80" s="51">
        <f t="shared" si="4"/>
        <v>0</v>
      </c>
    </row>
    <row r="81" spans="1:9" ht="39" customHeight="1">
      <c r="A81" s="48" t="s">
        <v>206</v>
      </c>
      <c r="B81" s="71">
        <v>94451</v>
      </c>
      <c r="C81" s="49" t="s">
        <v>61</v>
      </c>
      <c r="D81" s="139" t="s">
        <v>396</v>
      </c>
      <c r="E81" s="49" t="s">
        <v>9</v>
      </c>
      <c r="F81" s="49">
        <v>35.17</v>
      </c>
      <c r="G81" s="95"/>
      <c r="H81" s="50">
        <f t="shared" si="15"/>
        <v>0</v>
      </c>
      <c r="I81" s="51">
        <f t="shared" si="4"/>
        <v>0</v>
      </c>
    </row>
    <row r="82" spans="1:9" ht="35.25" customHeight="1">
      <c r="A82" s="48" t="s">
        <v>207</v>
      </c>
      <c r="B82" s="71">
        <v>100435</v>
      </c>
      <c r="C82" s="49" t="s">
        <v>61</v>
      </c>
      <c r="D82" s="139" t="s">
        <v>397</v>
      </c>
      <c r="E82" s="49" t="s">
        <v>9</v>
      </c>
      <c r="F82" s="49">
        <v>67.599999999999994</v>
      </c>
      <c r="G82" s="95"/>
      <c r="H82" s="50">
        <f t="shared" si="15"/>
        <v>0</v>
      </c>
      <c r="I82" s="51">
        <f t="shared" si="4"/>
        <v>0</v>
      </c>
    </row>
    <row r="83" spans="1:9" ht="39.75" customHeight="1">
      <c r="A83" s="48" t="s">
        <v>208</v>
      </c>
      <c r="B83" s="71">
        <v>87759</v>
      </c>
      <c r="C83" s="49" t="s">
        <v>61</v>
      </c>
      <c r="D83" s="139" t="s">
        <v>398</v>
      </c>
      <c r="E83" s="49" t="s">
        <v>78</v>
      </c>
      <c r="F83" s="49">
        <v>100.31</v>
      </c>
      <c r="G83" s="95"/>
      <c r="H83" s="50">
        <f t="shared" si="15"/>
        <v>0</v>
      </c>
      <c r="I83" s="51">
        <f t="shared" si="4"/>
        <v>0</v>
      </c>
    </row>
    <row r="84" spans="1:9" ht="35.25" customHeight="1">
      <c r="A84" s="48" t="s">
        <v>209</v>
      </c>
      <c r="B84" s="71">
        <v>98546</v>
      </c>
      <c r="C84" s="49" t="s">
        <v>61</v>
      </c>
      <c r="D84" s="139" t="s">
        <v>88</v>
      </c>
      <c r="E84" s="49" t="s">
        <v>78</v>
      </c>
      <c r="F84" s="49">
        <v>100.31</v>
      </c>
      <c r="G84" s="95"/>
      <c r="H84" s="50">
        <f t="shared" si="15"/>
        <v>0</v>
      </c>
      <c r="I84" s="51">
        <f t="shared" si="4"/>
        <v>0</v>
      </c>
    </row>
    <row r="85" spans="1:9" ht="30" customHeight="1">
      <c r="A85" s="53">
        <v>7</v>
      </c>
      <c r="B85" s="47"/>
      <c r="C85" s="47"/>
      <c r="D85" s="103" t="s">
        <v>194</v>
      </c>
      <c r="E85" s="47"/>
      <c r="F85" s="97"/>
      <c r="G85" s="44"/>
      <c r="H85" s="44"/>
      <c r="I85" s="52">
        <f>SUM(I86+I95+I107+I116)</f>
        <v>0</v>
      </c>
    </row>
    <row r="86" spans="1:9" ht="30" customHeight="1">
      <c r="A86" s="53" t="s">
        <v>66</v>
      </c>
      <c r="B86" s="47"/>
      <c r="C86" s="47"/>
      <c r="D86" s="103" t="s">
        <v>195</v>
      </c>
      <c r="E86" s="47"/>
      <c r="F86" s="97"/>
      <c r="G86" s="44"/>
      <c r="H86" s="44"/>
      <c r="I86" s="52">
        <f>SUM(I87:I94)</f>
        <v>0</v>
      </c>
    </row>
    <row r="87" spans="1:9" ht="32.25" customHeight="1">
      <c r="A87" s="48" t="s">
        <v>89</v>
      </c>
      <c r="B87" s="71">
        <v>89402</v>
      </c>
      <c r="C87" s="49" t="s">
        <v>61</v>
      </c>
      <c r="D87" s="139" t="s">
        <v>399</v>
      </c>
      <c r="E87" s="49" t="s">
        <v>9</v>
      </c>
      <c r="F87" s="49">
        <v>176</v>
      </c>
      <c r="G87" s="95"/>
      <c r="H87" s="50">
        <f>G87*$H$11+G87</f>
        <v>0</v>
      </c>
      <c r="I87" s="51">
        <f t="shared" si="4"/>
        <v>0</v>
      </c>
    </row>
    <row r="88" spans="1:9" ht="33" customHeight="1">
      <c r="A88" s="48" t="s">
        <v>90</v>
      </c>
      <c r="B88" s="71">
        <v>89403</v>
      </c>
      <c r="C88" s="49" t="s">
        <v>61</v>
      </c>
      <c r="D88" s="139" t="s">
        <v>400</v>
      </c>
      <c r="E88" s="49" t="s">
        <v>9</v>
      </c>
      <c r="F88" s="49">
        <v>70</v>
      </c>
      <c r="G88" s="95"/>
      <c r="H88" s="50">
        <f t="shared" ref="H88:H94" si="16">G88*$H$11+G88</f>
        <v>0</v>
      </c>
      <c r="I88" s="51">
        <f t="shared" si="4"/>
        <v>0</v>
      </c>
    </row>
    <row r="89" spans="1:9" ht="35.25" customHeight="1">
      <c r="A89" s="48" t="s">
        <v>91</v>
      </c>
      <c r="B89" s="71">
        <v>89448</v>
      </c>
      <c r="C89" s="49" t="s">
        <v>61</v>
      </c>
      <c r="D89" s="139" t="s">
        <v>401</v>
      </c>
      <c r="E89" s="49" t="s">
        <v>9</v>
      </c>
      <c r="F89" s="49">
        <v>26</v>
      </c>
      <c r="G89" s="95"/>
      <c r="H89" s="50">
        <f t="shared" si="16"/>
        <v>0</v>
      </c>
      <c r="I89" s="51">
        <f t="shared" si="4"/>
        <v>0</v>
      </c>
    </row>
    <row r="90" spans="1:9" ht="35.25" customHeight="1">
      <c r="A90" s="48" t="s">
        <v>197</v>
      </c>
      <c r="B90" s="71">
        <v>89449</v>
      </c>
      <c r="C90" s="49" t="s">
        <v>61</v>
      </c>
      <c r="D90" s="139" t="s">
        <v>402</v>
      </c>
      <c r="E90" s="49" t="s">
        <v>9</v>
      </c>
      <c r="F90" s="49">
        <v>26</v>
      </c>
      <c r="G90" s="95"/>
      <c r="H90" s="50">
        <f t="shared" si="16"/>
        <v>0</v>
      </c>
      <c r="I90" s="51">
        <f t="shared" si="4"/>
        <v>0</v>
      </c>
    </row>
    <row r="91" spans="1:9" ht="35.25" customHeight="1">
      <c r="A91" s="48" t="s">
        <v>198</v>
      </c>
      <c r="B91" s="71">
        <v>94498</v>
      </c>
      <c r="C91" s="49" t="s">
        <v>61</v>
      </c>
      <c r="D91" s="139" t="s">
        <v>403</v>
      </c>
      <c r="E91" s="49" t="s">
        <v>8</v>
      </c>
      <c r="F91" s="49">
        <v>2</v>
      </c>
      <c r="G91" s="95"/>
      <c r="H91" s="50">
        <f t="shared" si="16"/>
        <v>0</v>
      </c>
      <c r="I91" s="51">
        <f t="shared" si="4"/>
        <v>0</v>
      </c>
    </row>
    <row r="92" spans="1:9" ht="35.25" customHeight="1">
      <c r="A92" s="48" t="s">
        <v>199</v>
      </c>
      <c r="B92" s="71">
        <v>89987</v>
      </c>
      <c r="C92" s="49" t="s">
        <v>61</v>
      </c>
      <c r="D92" s="139" t="s">
        <v>27</v>
      </c>
      <c r="E92" s="49" t="s">
        <v>8</v>
      </c>
      <c r="F92" s="49">
        <v>24</v>
      </c>
      <c r="G92" s="95"/>
      <c r="H92" s="50">
        <f t="shared" si="16"/>
        <v>0</v>
      </c>
      <c r="I92" s="51">
        <f t="shared" si="4"/>
        <v>0</v>
      </c>
    </row>
    <row r="93" spans="1:9" ht="35.25" customHeight="1">
      <c r="A93" s="48" t="s">
        <v>200</v>
      </c>
      <c r="B93" s="71">
        <v>89985</v>
      </c>
      <c r="C93" s="49" t="s">
        <v>61</v>
      </c>
      <c r="D93" s="139" t="s">
        <v>26</v>
      </c>
      <c r="E93" s="49" t="s">
        <v>8</v>
      </c>
      <c r="F93" s="49">
        <v>4</v>
      </c>
      <c r="G93" s="95"/>
      <c r="H93" s="50">
        <f t="shared" si="16"/>
        <v>0</v>
      </c>
      <c r="I93" s="51">
        <f t="shared" si="4"/>
        <v>0</v>
      </c>
    </row>
    <row r="94" spans="1:9" ht="52.5" customHeight="1">
      <c r="A94" s="48" t="s">
        <v>201</v>
      </c>
      <c r="B94" s="71">
        <v>12829</v>
      </c>
      <c r="C94" s="49" t="s">
        <v>196</v>
      </c>
      <c r="D94" s="142" t="s">
        <v>404</v>
      </c>
      <c r="E94" s="49" t="s">
        <v>8</v>
      </c>
      <c r="F94" s="71">
        <v>1</v>
      </c>
      <c r="G94" s="95"/>
      <c r="H94" s="50">
        <f t="shared" si="16"/>
        <v>0</v>
      </c>
      <c r="I94" s="51">
        <f t="shared" si="4"/>
        <v>0</v>
      </c>
    </row>
    <row r="95" spans="1:9" ht="30" customHeight="1">
      <c r="A95" s="53" t="s">
        <v>67</v>
      </c>
      <c r="B95" s="47"/>
      <c r="C95" s="47"/>
      <c r="D95" s="103" t="s">
        <v>210</v>
      </c>
      <c r="E95" s="47"/>
      <c r="F95" s="97"/>
      <c r="G95" s="44"/>
      <c r="H95" s="44"/>
      <c r="I95" s="52">
        <f>SUM(I96:I106)</f>
        <v>0</v>
      </c>
    </row>
    <row r="96" spans="1:9" ht="41.25" customHeight="1">
      <c r="A96" s="48" t="s">
        <v>92</v>
      </c>
      <c r="B96" s="71">
        <v>89714</v>
      </c>
      <c r="C96" s="49" t="s">
        <v>61</v>
      </c>
      <c r="D96" s="139" t="s">
        <v>51</v>
      </c>
      <c r="E96" s="49" t="s">
        <v>9</v>
      </c>
      <c r="F96" s="49">
        <v>166</v>
      </c>
      <c r="G96" s="95"/>
      <c r="H96" s="50">
        <f>G96*$H$11+G96</f>
        <v>0</v>
      </c>
      <c r="I96" s="51">
        <f t="shared" si="4"/>
        <v>0</v>
      </c>
    </row>
    <row r="97" spans="1:9" ht="36" customHeight="1">
      <c r="A97" s="48" t="s">
        <v>93</v>
      </c>
      <c r="B97" s="71">
        <v>89799</v>
      </c>
      <c r="C97" s="49" t="s">
        <v>61</v>
      </c>
      <c r="D97" s="139" t="s">
        <v>405</v>
      </c>
      <c r="E97" s="49" t="s">
        <v>9</v>
      </c>
      <c r="F97" s="49">
        <v>3</v>
      </c>
      <c r="G97" s="95"/>
      <c r="H97" s="50">
        <f>G97*$H$11+G97</f>
        <v>0</v>
      </c>
      <c r="I97" s="51">
        <f t="shared" si="4"/>
        <v>0</v>
      </c>
    </row>
    <row r="98" spans="1:9" ht="36" customHeight="1">
      <c r="A98" s="48" t="s">
        <v>211</v>
      </c>
      <c r="B98" s="71">
        <v>89711</v>
      </c>
      <c r="C98" s="49" t="s">
        <v>61</v>
      </c>
      <c r="D98" s="139" t="s">
        <v>50</v>
      </c>
      <c r="E98" s="49" t="s">
        <v>9</v>
      </c>
      <c r="F98" s="49">
        <v>22</v>
      </c>
      <c r="G98" s="95"/>
      <c r="H98" s="50">
        <f t="shared" ref="H98:H106" si="17">G98*$H$11+G98</f>
        <v>0</v>
      </c>
      <c r="I98" s="51">
        <f t="shared" si="4"/>
        <v>0</v>
      </c>
    </row>
    <row r="99" spans="1:9" ht="36" customHeight="1">
      <c r="A99" s="48" t="s">
        <v>212</v>
      </c>
      <c r="B99" s="71">
        <v>89798</v>
      </c>
      <c r="C99" s="49" t="s">
        <v>61</v>
      </c>
      <c r="D99" s="139" t="s">
        <v>406</v>
      </c>
      <c r="E99" s="49" t="s">
        <v>9</v>
      </c>
      <c r="F99" s="49">
        <v>65</v>
      </c>
      <c r="G99" s="95"/>
      <c r="H99" s="50">
        <f t="shared" si="17"/>
        <v>0</v>
      </c>
      <c r="I99" s="51">
        <f t="shared" si="4"/>
        <v>0</v>
      </c>
    </row>
    <row r="100" spans="1:9" ht="36" customHeight="1">
      <c r="A100" s="48" t="s">
        <v>213</v>
      </c>
      <c r="B100" s="71" t="s">
        <v>548</v>
      </c>
      <c r="C100" s="49" t="s">
        <v>185</v>
      </c>
      <c r="D100" s="139" t="s">
        <v>407</v>
      </c>
      <c r="E100" s="49" t="s">
        <v>8</v>
      </c>
      <c r="F100" s="49">
        <v>10</v>
      </c>
      <c r="G100" s="95"/>
      <c r="H100" s="50">
        <f t="shared" si="17"/>
        <v>0</v>
      </c>
      <c r="I100" s="51">
        <f t="shared" si="4"/>
        <v>0</v>
      </c>
    </row>
    <row r="101" spans="1:9" ht="36" customHeight="1">
      <c r="A101" s="48" t="s">
        <v>214</v>
      </c>
      <c r="B101" s="71">
        <v>104328</v>
      </c>
      <c r="C101" s="49" t="s">
        <v>61</v>
      </c>
      <c r="D101" s="139" t="s">
        <v>52</v>
      </c>
      <c r="E101" s="49" t="s">
        <v>8</v>
      </c>
      <c r="F101" s="49">
        <v>13</v>
      </c>
      <c r="G101" s="95"/>
      <c r="H101" s="50">
        <f t="shared" si="17"/>
        <v>0</v>
      </c>
      <c r="I101" s="51">
        <f t="shared" si="4"/>
        <v>0</v>
      </c>
    </row>
    <row r="102" spans="1:9" ht="36" customHeight="1">
      <c r="A102" s="48" t="s">
        <v>215</v>
      </c>
      <c r="B102" s="71">
        <v>89491</v>
      </c>
      <c r="C102" s="49" t="s">
        <v>61</v>
      </c>
      <c r="D102" s="139" t="s">
        <v>408</v>
      </c>
      <c r="E102" s="49" t="s">
        <v>8</v>
      </c>
      <c r="F102" s="49">
        <v>1</v>
      </c>
      <c r="G102" s="95"/>
      <c r="H102" s="50">
        <f t="shared" si="17"/>
        <v>0</v>
      </c>
      <c r="I102" s="51">
        <f t="shared" si="4"/>
        <v>0</v>
      </c>
    </row>
    <row r="103" spans="1:9" ht="36" customHeight="1">
      <c r="A103" s="48" t="s">
        <v>216</v>
      </c>
      <c r="B103" s="71">
        <v>98110</v>
      </c>
      <c r="C103" s="49" t="s">
        <v>61</v>
      </c>
      <c r="D103" s="139" t="s">
        <v>409</v>
      </c>
      <c r="E103" s="49" t="s">
        <v>8</v>
      </c>
      <c r="F103" s="49">
        <v>1</v>
      </c>
      <c r="G103" s="95"/>
      <c r="H103" s="50">
        <f t="shared" si="17"/>
        <v>0</v>
      </c>
      <c r="I103" s="51">
        <f t="shared" si="4"/>
        <v>0</v>
      </c>
    </row>
    <row r="104" spans="1:9" ht="36" customHeight="1">
      <c r="A104" s="48" t="s">
        <v>217</v>
      </c>
      <c r="B104" s="71">
        <v>104326</v>
      </c>
      <c r="C104" s="49" t="s">
        <v>61</v>
      </c>
      <c r="D104" s="139" t="s">
        <v>410</v>
      </c>
      <c r="E104" s="49" t="s">
        <v>8</v>
      </c>
      <c r="F104" s="49">
        <v>2</v>
      </c>
      <c r="G104" s="95"/>
      <c r="H104" s="50">
        <f t="shared" si="17"/>
        <v>0</v>
      </c>
      <c r="I104" s="51">
        <f t="shared" si="4"/>
        <v>0</v>
      </c>
    </row>
    <row r="105" spans="1:9" ht="36" customHeight="1">
      <c r="A105" s="48" t="s">
        <v>218</v>
      </c>
      <c r="B105" s="71">
        <v>97906</v>
      </c>
      <c r="C105" s="49" t="s">
        <v>61</v>
      </c>
      <c r="D105" s="139" t="s">
        <v>411</v>
      </c>
      <c r="E105" s="49" t="s">
        <v>8</v>
      </c>
      <c r="F105" s="49">
        <v>9</v>
      </c>
      <c r="G105" s="95"/>
      <c r="H105" s="50">
        <f t="shared" si="17"/>
        <v>0</v>
      </c>
      <c r="I105" s="51">
        <f t="shared" si="4"/>
        <v>0</v>
      </c>
    </row>
    <row r="106" spans="1:9" ht="36" customHeight="1">
      <c r="A106" s="48" t="s">
        <v>219</v>
      </c>
      <c r="B106" s="71" t="s">
        <v>549</v>
      </c>
      <c r="C106" s="49" t="s">
        <v>185</v>
      </c>
      <c r="D106" s="139" t="s">
        <v>412</v>
      </c>
      <c r="E106" s="49" t="s">
        <v>8</v>
      </c>
      <c r="F106" s="49">
        <v>1</v>
      </c>
      <c r="G106" s="95"/>
      <c r="H106" s="50">
        <f t="shared" si="17"/>
        <v>0</v>
      </c>
      <c r="I106" s="51">
        <f t="shared" si="4"/>
        <v>0</v>
      </c>
    </row>
    <row r="107" spans="1:9" ht="30" customHeight="1">
      <c r="A107" s="53" t="s">
        <v>220</v>
      </c>
      <c r="B107" s="47"/>
      <c r="C107" s="47"/>
      <c r="D107" s="103" t="s">
        <v>221</v>
      </c>
      <c r="E107" s="47"/>
      <c r="F107" s="97"/>
      <c r="G107" s="44"/>
      <c r="H107" s="44"/>
      <c r="I107" s="52">
        <f>SUM(I108:I115)</f>
        <v>0</v>
      </c>
    </row>
    <row r="108" spans="1:9" ht="39.75" customHeight="1">
      <c r="A108" s="96" t="s">
        <v>222</v>
      </c>
      <c r="B108" s="71">
        <v>89578</v>
      </c>
      <c r="C108" s="71" t="s">
        <v>61</v>
      </c>
      <c r="D108" s="139" t="s">
        <v>413</v>
      </c>
      <c r="E108" s="49" t="s">
        <v>9</v>
      </c>
      <c r="F108" s="49">
        <v>66</v>
      </c>
      <c r="G108" s="95"/>
      <c r="H108" s="98">
        <f>G108*$H$11+G108</f>
        <v>0</v>
      </c>
      <c r="I108" s="99">
        <f t="shared" ref="I108:I126" si="18">H108*F108</f>
        <v>0</v>
      </c>
    </row>
    <row r="109" spans="1:9" ht="39.75" customHeight="1">
      <c r="A109" s="96" t="s">
        <v>223</v>
      </c>
      <c r="B109" s="71">
        <v>89580</v>
      </c>
      <c r="C109" s="71" t="s">
        <v>61</v>
      </c>
      <c r="D109" s="139" t="s">
        <v>414</v>
      </c>
      <c r="E109" s="49" t="s">
        <v>9</v>
      </c>
      <c r="F109" s="49">
        <v>76</v>
      </c>
      <c r="G109" s="95"/>
      <c r="H109" s="98">
        <f t="shared" ref="H109:H126" si="19">G109*$H$11+G109</f>
        <v>0</v>
      </c>
      <c r="I109" s="99">
        <f t="shared" si="18"/>
        <v>0</v>
      </c>
    </row>
    <row r="110" spans="1:9" ht="39.75" customHeight="1">
      <c r="A110" s="96" t="s">
        <v>224</v>
      </c>
      <c r="B110" s="71">
        <v>90696</v>
      </c>
      <c r="C110" s="71" t="s">
        <v>61</v>
      </c>
      <c r="D110" s="139" t="s">
        <v>415</v>
      </c>
      <c r="E110" s="49" t="s">
        <v>9</v>
      </c>
      <c r="F110" s="49">
        <v>36</v>
      </c>
      <c r="G110" s="95"/>
      <c r="H110" s="98">
        <f t="shared" si="19"/>
        <v>0</v>
      </c>
      <c r="I110" s="99">
        <f t="shared" si="18"/>
        <v>0</v>
      </c>
    </row>
    <row r="111" spans="1:9" ht="33.75" customHeight="1">
      <c r="A111" s="96" t="s">
        <v>225</v>
      </c>
      <c r="B111" s="71">
        <v>90697</v>
      </c>
      <c r="C111" s="71" t="s">
        <v>61</v>
      </c>
      <c r="D111" s="139" t="s">
        <v>416</v>
      </c>
      <c r="E111" s="49" t="s">
        <v>9</v>
      </c>
      <c r="F111" s="49">
        <v>18</v>
      </c>
      <c r="G111" s="95"/>
      <c r="H111" s="98">
        <f t="shared" si="19"/>
        <v>0</v>
      </c>
      <c r="I111" s="99">
        <f t="shared" si="18"/>
        <v>0</v>
      </c>
    </row>
    <row r="112" spans="1:9" ht="33.75" customHeight="1">
      <c r="A112" s="96" t="s">
        <v>226</v>
      </c>
      <c r="B112" s="71" t="s">
        <v>550</v>
      </c>
      <c r="C112" s="49" t="s">
        <v>185</v>
      </c>
      <c r="D112" s="139" t="s">
        <v>417</v>
      </c>
      <c r="E112" s="49" t="s">
        <v>8</v>
      </c>
      <c r="F112" s="49">
        <v>16</v>
      </c>
      <c r="G112" s="95"/>
      <c r="H112" s="98">
        <f t="shared" si="19"/>
        <v>0</v>
      </c>
      <c r="I112" s="99">
        <f t="shared" si="18"/>
        <v>0</v>
      </c>
    </row>
    <row r="113" spans="1:9" ht="39.75" customHeight="1">
      <c r="A113" s="96" t="s">
        <v>227</v>
      </c>
      <c r="B113" s="71">
        <v>98063</v>
      </c>
      <c r="C113" s="71" t="s">
        <v>61</v>
      </c>
      <c r="D113" s="139" t="s">
        <v>418</v>
      </c>
      <c r="E113" s="49" t="s">
        <v>8</v>
      </c>
      <c r="F113" s="49">
        <v>1</v>
      </c>
      <c r="G113" s="95"/>
      <c r="H113" s="98">
        <f t="shared" si="19"/>
        <v>0</v>
      </c>
      <c r="I113" s="99">
        <f t="shared" si="18"/>
        <v>0</v>
      </c>
    </row>
    <row r="114" spans="1:9" ht="39.75" customHeight="1">
      <c r="A114" s="96" t="s">
        <v>228</v>
      </c>
      <c r="B114" s="71">
        <v>99253</v>
      </c>
      <c r="C114" s="71" t="s">
        <v>61</v>
      </c>
      <c r="D114" s="139" t="s">
        <v>419</v>
      </c>
      <c r="E114" s="49" t="s">
        <v>8</v>
      </c>
      <c r="F114" s="49">
        <v>7</v>
      </c>
      <c r="G114" s="95"/>
      <c r="H114" s="98">
        <f t="shared" si="19"/>
        <v>0</v>
      </c>
      <c r="I114" s="99">
        <f t="shared" si="18"/>
        <v>0</v>
      </c>
    </row>
    <row r="115" spans="1:9" ht="32.25" customHeight="1">
      <c r="A115" s="96" t="s">
        <v>229</v>
      </c>
      <c r="B115" s="71">
        <v>102113</v>
      </c>
      <c r="C115" s="71" t="s">
        <v>61</v>
      </c>
      <c r="D115" s="139" t="s">
        <v>420</v>
      </c>
      <c r="E115" s="49" t="s">
        <v>8</v>
      </c>
      <c r="F115" s="49">
        <v>2</v>
      </c>
      <c r="G115" s="95"/>
      <c r="H115" s="98">
        <f t="shared" si="19"/>
        <v>0</v>
      </c>
      <c r="I115" s="99">
        <f t="shared" si="18"/>
        <v>0</v>
      </c>
    </row>
    <row r="116" spans="1:9" ht="30" customHeight="1">
      <c r="A116" s="53" t="s">
        <v>230</v>
      </c>
      <c r="B116" s="47"/>
      <c r="C116" s="47"/>
      <c r="D116" s="103" t="s">
        <v>241</v>
      </c>
      <c r="E116" s="47"/>
      <c r="F116" s="97"/>
      <c r="G116" s="44"/>
      <c r="H116" s="44"/>
      <c r="I116" s="52">
        <f>SUM(I117:I126)</f>
        <v>0</v>
      </c>
    </row>
    <row r="117" spans="1:9" ht="39.75" customHeight="1">
      <c r="A117" s="96" t="s">
        <v>231</v>
      </c>
      <c r="B117" s="71">
        <v>97498</v>
      </c>
      <c r="C117" s="71" t="s">
        <v>61</v>
      </c>
      <c r="D117" s="139" t="s">
        <v>423</v>
      </c>
      <c r="E117" s="49" t="s">
        <v>9</v>
      </c>
      <c r="F117" s="49">
        <v>3</v>
      </c>
      <c r="G117" s="95"/>
      <c r="H117" s="98">
        <f t="shared" si="19"/>
        <v>0</v>
      </c>
      <c r="I117" s="99">
        <f t="shared" si="18"/>
        <v>0</v>
      </c>
    </row>
    <row r="118" spans="1:9" ht="39.75" customHeight="1">
      <c r="A118" s="96" t="s">
        <v>232</v>
      </c>
      <c r="B118" s="71" t="s">
        <v>421</v>
      </c>
      <c r="C118" s="71" t="s">
        <v>185</v>
      </c>
      <c r="D118" s="139" t="s">
        <v>424</v>
      </c>
      <c r="E118" s="49" t="s">
        <v>9</v>
      </c>
      <c r="F118" s="49">
        <v>86</v>
      </c>
      <c r="G118" s="95"/>
      <c r="H118" s="98">
        <f t="shared" si="19"/>
        <v>0</v>
      </c>
      <c r="I118" s="99">
        <f t="shared" si="18"/>
        <v>0</v>
      </c>
    </row>
    <row r="119" spans="1:9" ht="39.75" customHeight="1">
      <c r="A119" s="96" t="s">
        <v>233</v>
      </c>
      <c r="B119" s="71" t="s">
        <v>422</v>
      </c>
      <c r="C119" s="71" t="s">
        <v>185</v>
      </c>
      <c r="D119" s="139" t="s">
        <v>425</v>
      </c>
      <c r="E119" s="49" t="s">
        <v>9</v>
      </c>
      <c r="F119" s="49">
        <v>9</v>
      </c>
      <c r="G119" s="95"/>
      <c r="H119" s="98">
        <f t="shared" si="19"/>
        <v>0</v>
      </c>
      <c r="I119" s="99">
        <f t="shared" si="18"/>
        <v>0</v>
      </c>
    </row>
    <row r="120" spans="1:9" ht="39.75" customHeight="1">
      <c r="A120" s="96" t="s">
        <v>234</v>
      </c>
      <c r="B120" s="71" t="s">
        <v>551</v>
      </c>
      <c r="C120" s="71" t="s">
        <v>185</v>
      </c>
      <c r="D120" s="139" t="s">
        <v>426</v>
      </c>
      <c r="E120" s="49" t="s">
        <v>8</v>
      </c>
      <c r="F120" s="49">
        <v>3</v>
      </c>
      <c r="G120" s="95"/>
      <c r="H120" s="98">
        <f t="shared" si="19"/>
        <v>0</v>
      </c>
      <c r="I120" s="99">
        <f t="shared" si="18"/>
        <v>0</v>
      </c>
    </row>
    <row r="121" spans="1:9" ht="50.25" customHeight="1">
      <c r="A121" s="96" t="s">
        <v>235</v>
      </c>
      <c r="B121" s="71">
        <v>96765</v>
      </c>
      <c r="C121" s="71" t="s">
        <v>61</v>
      </c>
      <c r="D121" s="139" t="s">
        <v>427</v>
      </c>
      <c r="E121" s="49" t="s">
        <v>8</v>
      </c>
      <c r="F121" s="49">
        <v>3</v>
      </c>
      <c r="G121" s="95"/>
      <c r="H121" s="98">
        <f t="shared" si="19"/>
        <v>0</v>
      </c>
      <c r="I121" s="99">
        <f t="shared" si="18"/>
        <v>0</v>
      </c>
    </row>
    <row r="122" spans="1:9" ht="30.75" customHeight="1">
      <c r="A122" s="96" t="s">
        <v>236</v>
      </c>
      <c r="B122" s="71">
        <v>101907</v>
      </c>
      <c r="C122" s="71" t="s">
        <v>61</v>
      </c>
      <c r="D122" s="139" t="s">
        <v>428</v>
      </c>
      <c r="E122" s="49" t="s">
        <v>8</v>
      </c>
      <c r="F122" s="49">
        <v>1</v>
      </c>
      <c r="G122" s="95"/>
      <c r="H122" s="98">
        <f t="shared" si="19"/>
        <v>0</v>
      </c>
      <c r="I122" s="99">
        <f t="shared" si="18"/>
        <v>0</v>
      </c>
    </row>
    <row r="123" spans="1:9" ht="30.75" customHeight="1">
      <c r="A123" s="96" t="s">
        <v>237</v>
      </c>
      <c r="B123" s="71">
        <v>101908</v>
      </c>
      <c r="C123" s="71" t="s">
        <v>61</v>
      </c>
      <c r="D123" s="139" t="s">
        <v>429</v>
      </c>
      <c r="E123" s="49" t="s">
        <v>8</v>
      </c>
      <c r="F123" s="49">
        <v>8</v>
      </c>
      <c r="G123" s="95"/>
      <c r="H123" s="98">
        <f t="shared" si="19"/>
        <v>0</v>
      </c>
      <c r="I123" s="99">
        <f t="shared" si="18"/>
        <v>0</v>
      </c>
    </row>
    <row r="124" spans="1:9" ht="28.5" customHeight="1">
      <c r="A124" s="96" t="s">
        <v>238</v>
      </c>
      <c r="B124" s="71">
        <v>101905</v>
      </c>
      <c r="C124" s="71" t="s">
        <v>61</v>
      </c>
      <c r="D124" s="139" t="s">
        <v>430</v>
      </c>
      <c r="E124" s="49" t="s">
        <v>8</v>
      </c>
      <c r="F124" s="49">
        <v>1</v>
      </c>
      <c r="G124" s="95"/>
      <c r="H124" s="98">
        <f t="shared" si="19"/>
        <v>0</v>
      </c>
      <c r="I124" s="99">
        <f t="shared" si="18"/>
        <v>0</v>
      </c>
    </row>
    <row r="125" spans="1:9" ht="39.75" customHeight="1">
      <c r="A125" s="96" t="s">
        <v>239</v>
      </c>
      <c r="B125" s="148">
        <v>102116</v>
      </c>
      <c r="C125" s="71" t="s">
        <v>61</v>
      </c>
      <c r="D125" s="151" t="s">
        <v>581</v>
      </c>
      <c r="E125" s="49" t="s">
        <v>8</v>
      </c>
      <c r="F125" s="148">
        <v>1</v>
      </c>
      <c r="G125" s="95"/>
      <c r="H125" s="98">
        <f t="shared" si="19"/>
        <v>0</v>
      </c>
      <c r="I125" s="99">
        <f t="shared" si="18"/>
        <v>0</v>
      </c>
    </row>
    <row r="126" spans="1:9" ht="30" customHeight="1">
      <c r="A126" s="96" t="s">
        <v>240</v>
      </c>
      <c r="B126" s="71">
        <v>102122</v>
      </c>
      <c r="C126" s="71" t="s">
        <v>61</v>
      </c>
      <c r="D126" s="151" t="s">
        <v>582</v>
      </c>
      <c r="E126" s="49" t="s">
        <v>8</v>
      </c>
      <c r="F126" s="71">
        <v>1</v>
      </c>
      <c r="G126" s="95"/>
      <c r="H126" s="98">
        <f t="shared" si="19"/>
        <v>0</v>
      </c>
      <c r="I126" s="99">
        <f t="shared" si="18"/>
        <v>0</v>
      </c>
    </row>
    <row r="127" spans="1:9" ht="30" customHeight="1">
      <c r="A127" s="53">
        <v>8</v>
      </c>
      <c r="B127" s="47"/>
      <c r="C127" s="47"/>
      <c r="D127" s="103" t="s">
        <v>242</v>
      </c>
      <c r="E127" s="47"/>
      <c r="F127" s="97"/>
      <c r="G127" s="44"/>
      <c r="H127" s="44"/>
      <c r="I127" s="52">
        <f>SUM(I128:I174)</f>
        <v>0</v>
      </c>
    </row>
    <row r="128" spans="1:9" ht="41.25" customHeight="1">
      <c r="A128" s="48" t="s">
        <v>71</v>
      </c>
      <c r="B128" s="71" t="s">
        <v>552</v>
      </c>
      <c r="C128" s="49" t="s">
        <v>185</v>
      </c>
      <c r="D128" s="139" t="s">
        <v>431</v>
      </c>
      <c r="E128" s="49" t="s">
        <v>9</v>
      </c>
      <c r="F128" s="49">
        <v>618</v>
      </c>
      <c r="G128" s="95"/>
      <c r="H128" s="50">
        <f>G128*$H$11+G128</f>
        <v>0</v>
      </c>
      <c r="I128" s="51">
        <f t="shared" si="4"/>
        <v>0</v>
      </c>
    </row>
    <row r="129" spans="1:9" ht="38.25" customHeight="1">
      <c r="A129" s="48" t="s">
        <v>243</v>
      </c>
      <c r="B129" s="71" t="s">
        <v>553</v>
      </c>
      <c r="C129" s="49" t="s">
        <v>185</v>
      </c>
      <c r="D129" s="139" t="s">
        <v>432</v>
      </c>
      <c r="E129" s="49" t="s">
        <v>9</v>
      </c>
      <c r="F129" s="49">
        <v>141</v>
      </c>
      <c r="G129" s="95"/>
      <c r="H129" s="50">
        <f t="shared" ref="H129:H174" si="20">G129*$H$11+G129</f>
        <v>0</v>
      </c>
      <c r="I129" s="51">
        <f t="shared" si="4"/>
        <v>0</v>
      </c>
    </row>
    <row r="130" spans="1:9" ht="33" customHeight="1">
      <c r="A130" s="48" t="s">
        <v>244</v>
      </c>
      <c r="B130" s="71">
        <v>91859</v>
      </c>
      <c r="C130" s="49" t="s">
        <v>61</v>
      </c>
      <c r="D130" s="139" t="s">
        <v>433</v>
      </c>
      <c r="E130" s="49" t="s">
        <v>9</v>
      </c>
      <c r="F130" s="49">
        <v>220</v>
      </c>
      <c r="G130" s="95"/>
      <c r="H130" s="50">
        <f t="shared" si="20"/>
        <v>0</v>
      </c>
      <c r="I130" s="51">
        <f t="shared" ref="I130:I174" si="21">H130*F130</f>
        <v>0</v>
      </c>
    </row>
    <row r="131" spans="1:9" ht="39" customHeight="1">
      <c r="A131" s="48" t="s">
        <v>245</v>
      </c>
      <c r="B131" s="71" t="s">
        <v>554</v>
      </c>
      <c r="C131" s="49" t="s">
        <v>185</v>
      </c>
      <c r="D131" s="139" t="s">
        <v>434</v>
      </c>
      <c r="E131" s="49" t="s">
        <v>9</v>
      </c>
      <c r="F131" s="49">
        <v>250</v>
      </c>
      <c r="G131" s="95"/>
      <c r="H131" s="50">
        <f t="shared" si="20"/>
        <v>0</v>
      </c>
      <c r="I131" s="51">
        <f t="shared" si="21"/>
        <v>0</v>
      </c>
    </row>
    <row r="132" spans="1:9" ht="43.5" customHeight="1">
      <c r="A132" s="48" t="s">
        <v>246</v>
      </c>
      <c r="B132" s="71" t="s">
        <v>555</v>
      </c>
      <c r="C132" s="49" t="s">
        <v>185</v>
      </c>
      <c r="D132" s="139" t="s">
        <v>435</v>
      </c>
      <c r="E132" s="49" t="s">
        <v>9</v>
      </c>
      <c r="F132" s="49">
        <v>250</v>
      </c>
      <c r="G132" s="95"/>
      <c r="H132" s="50">
        <f t="shared" si="20"/>
        <v>0</v>
      </c>
      <c r="I132" s="51">
        <f t="shared" si="21"/>
        <v>0</v>
      </c>
    </row>
    <row r="133" spans="1:9" ht="33" customHeight="1">
      <c r="A133" s="48" t="s">
        <v>247</v>
      </c>
      <c r="B133" s="71" t="s">
        <v>556</v>
      </c>
      <c r="C133" s="49" t="s">
        <v>185</v>
      </c>
      <c r="D133" s="139" t="s">
        <v>436</v>
      </c>
      <c r="E133" s="49" t="s">
        <v>8</v>
      </c>
      <c r="F133" s="49">
        <v>4</v>
      </c>
      <c r="G133" s="95"/>
      <c r="H133" s="50">
        <f t="shared" si="20"/>
        <v>0</v>
      </c>
      <c r="I133" s="51">
        <f t="shared" si="21"/>
        <v>0</v>
      </c>
    </row>
    <row r="134" spans="1:9" ht="33" customHeight="1">
      <c r="A134" s="48" t="s">
        <v>248</v>
      </c>
      <c r="B134" s="71">
        <v>98112</v>
      </c>
      <c r="C134" s="49" t="s">
        <v>61</v>
      </c>
      <c r="D134" s="139" t="s">
        <v>437</v>
      </c>
      <c r="E134" s="49" t="s">
        <v>8</v>
      </c>
      <c r="F134" s="49">
        <v>4</v>
      </c>
      <c r="G134" s="95"/>
      <c r="H134" s="50">
        <f t="shared" si="20"/>
        <v>0</v>
      </c>
      <c r="I134" s="51">
        <f t="shared" si="21"/>
        <v>0</v>
      </c>
    </row>
    <row r="135" spans="1:9" ht="33" customHeight="1">
      <c r="A135" s="48" t="s">
        <v>249</v>
      </c>
      <c r="B135" s="71">
        <v>20254</v>
      </c>
      <c r="C135" s="49" t="s">
        <v>61</v>
      </c>
      <c r="D135" s="139" t="s">
        <v>438</v>
      </c>
      <c r="E135" s="49" t="s">
        <v>8</v>
      </c>
      <c r="F135" s="49">
        <v>1</v>
      </c>
      <c r="G135" s="95"/>
      <c r="H135" s="50">
        <f t="shared" si="20"/>
        <v>0</v>
      </c>
      <c r="I135" s="51">
        <f t="shared" si="21"/>
        <v>0</v>
      </c>
    </row>
    <row r="136" spans="1:9" ht="33" customHeight="1">
      <c r="A136" s="48" t="s">
        <v>250</v>
      </c>
      <c r="B136" s="71">
        <v>95802</v>
      </c>
      <c r="C136" s="49" t="s">
        <v>61</v>
      </c>
      <c r="D136" s="139" t="s">
        <v>439</v>
      </c>
      <c r="E136" s="49" t="s">
        <v>8</v>
      </c>
      <c r="F136" s="49">
        <v>30</v>
      </c>
      <c r="G136" s="95"/>
      <c r="H136" s="50">
        <f t="shared" si="20"/>
        <v>0</v>
      </c>
      <c r="I136" s="51">
        <f t="shared" si="21"/>
        <v>0</v>
      </c>
    </row>
    <row r="137" spans="1:9" ht="33" customHeight="1">
      <c r="A137" s="48" t="s">
        <v>251</v>
      </c>
      <c r="B137" s="71">
        <v>91928</v>
      </c>
      <c r="C137" s="49" t="s">
        <v>61</v>
      </c>
      <c r="D137" s="139" t="s">
        <v>94</v>
      </c>
      <c r="E137" s="49" t="s">
        <v>9</v>
      </c>
      <c r="F137" s="49">
        <v>6000</v>
      </c>
      <c r="G137" s="95"/>
      <c r="H137" s="50">
        <f t="shared" si="20"/>
        <v>0</v>
      </c>
      <c r="I137" s="51">
        <f t="shared" si="21"/>
        <v>0</v>
      </c>
    </row>
    <row r="138" spans="1:9" ht="33" customHeight="1">
      <c r="A138" s="48" t="s">
        <v>252</v>
      </c>
      <c r="B138" s="71">
        <v>91930</v>
      </c>
      <c r="C138" s="49" t="s">
        <v>61</v>
      </c>
      <c r="D138" s="139" t="s">
        <v>440</v>
      </c>
      <c r="E138" s="49" t="s">
        <v>9</v>
      </c>
      <c r="F138" s="49">
        <v>450</v>
      </c>
      <c r="G138" s="95"/>
      <c r="H138" s="50">
        <f t="shared" si="20"/>
        <v>0</v>
      </c>
      <c r="I138" s="51">
        <f t="shared" si="21"/>
        <v>0</v>
      </c>
    </row>
    <row r="139" spans="1:9" ht="33" customHeight="1">
      <c r="A139" s="48" t="s">
        <v>253</v>
      </c>
      <c r="B139" s="71">
        <v>92029</v>
      </c>
      <c r="C139" s="49" t="s">
        <v>61</v>
      </c>
      <c r="D139" s="139" t="s">
        <v>441</v>
      </c>
      <c r="E139" s="49" t="s">
        <v>8</v>
      </c>
      <c r="F139" s="49">
        <v>6</v>
      </c>
      <c r="G139" s="95"/>
      <c r="H139" s="50">
        <f t="shared" si="20"/>
        <v>0</v>
      </c>
      <c r="I139" s="51">
        <f t="shared" si="21"/>
        <v>0</v>
      </c>
    </row>
    <row r="140" spans="1:9" ht="33" customHeight="1">
      <c r="A140" s="48" t="s">
        <v>254</v>
      </c>
      <c r="B140" s="71">
        <v>91927</v>
      </c>
      <c r="C140" s="49" t="s">
        <v>61</v>
      </c>
      <c r="D140" s="139" t="s">
        <v>442</v>
      </c>
      <c r="E140" s="49" t="s">
        <v>9</v>
      </c>
      <c r="F140" s="49">
        <v>3400</v>
      </c>
      <c r="G140" s="95"/>
      <c r="H140" s="50">
        <f t="shared" si="20"/>
        <v>0</v>
      </c>
      <c r="I140" s="51">
        <f t="shared" si="21"/>
        <v>0</v>
      </c>
    </row>
    <row r="141" spans="1:9" ht="33" customHeight="1">
      <c r="A141" s="48" t="s">
        <v>255</v>
      </c>
      <c r="B141" s="71">
        <v>91981</v>
      </c>
      <c r="C141" s="49" t="s">
        <v>61</v>
      </c>
      <c r="D141" s="139" t="s">
        <v>443</v>
      </c>
      <c r="E141" s="49" t="s">
        <v>8</v>
      </c>
      <c r="F141" s="49">
        <v>33</v>
      </c>
      <c r="G141" s="95"/>
      <c r="H141" s="50">
        <f t="shared" si="20"/>
        <v>0</v>
      </c>
      <c r="I141" s="51">
        <f t="shared" si="21"/>
        <v>0</v>
      </c>
    </row>
    <row r="142" spans="1:9" ht="39" customHeight="1">
      <c r="A142" s="48" t="s">
        <v>256</v>
      </c>
      <c r="B142" s="71" t="s">
        <v>557</v>
      </c>
      <c r="C142" s="49" t="s">
        <v>185</v>
      </c>
      <c r="D142" s="105" t="s">
        <v>444</v>
      </c>
      <c r="E142" s="49" t="s">
        <v>9</v>
      </c>
      <c r="F142" s="49">
        <v>290</v>
      </c>
      <c r="G142" s="95"/>
      <c r="H142" s="50">
        <f t="shared" si="20"/>
        <v>0</v>
      </c>
      <c r="I142" s="51">
        <f t="shared" si="21"/>
        <v>0</v>
      </c>
    </row>
    <row r="143" spans="1:9" ht="41.25" customHeight="1">
      <c r="A143" s="48" t="s">
        <v>257</v>
      </c>
      <c r="B143" s="71">
        <v>101560</v>
      </c>
      <c r="C143" s="49" t="s">
        <v>61</v>
      </c>
      <c r="D143" s="139" t="s">
        <v>445</v>
      </c>
      <c r="E143" s="49" t="s">
        <v>9</v>
      </c>
      <c r="F143" s="49">
        <v>230</v>
      </c>
      <c r="G143" s="95"/>
      <c r="H143" s="50">
        <f t="shared" si="20"/>
        <v>0</v>
      </c>
      <c r="I143" s="51">
        <f t="shared" si="21"/>
        <v>0</v>
      </c>
    </row>
    <row r="144" spans="1:9" ht="39.75" customHeight="1">
      <c r="A144" s="48" t="s">
        <v>258</v>
      </c>
      <c r="B144" s="71">
        <v>101561</v>
      </c>
      <c r="C144" s="49" t="s">
        <v>61</v>
      </c>
      <c r="D144" s="139" t="s">
        <v>446</v>
      </c>
      <c r="E144" s="49" t="s">
        <v>9</v>
      </c>
      <c r="F144" s="49">
        <v>430</v>
      </c>
      <c r="G144" s="95"/>
      <c r="H144" s="50">
        <f t="shared" si="20"/>
        <v>0</v>
      </c>
      <c r="I144" s="51">
        <f t="shared" si="21"/>
        <v>0</v>
      </c>
    </row>
    <row r="145" spans="1:9" ht="40.5" customHeight="1">
      <c r="A145" s="48" t="s">
        <v>259</v>
      </c>
      <c r="B145" s="71">
        <v>101562</v>
      </c>
      <c r="C145" s="49" t="s">
        <v>61</v>
      </c>
      <c r="D145" s="139" t="s">
        <v>447</v>
      </c>
      <c r="E145" s="49" t="s">
        <v>9</v>
      </c>
      <c r="F145" s="49">
        <v>80</v>
      </c>
      <c r="G145" s="95"/>
      <c r="H145" s="50">
        <f t="shared" si="20"/>
        <v>0</v>
      </c>
      <c r="I145" s="51">
        <f t="shared" si="21"/>
        <v>0</v>
      </c>
    </row>
    <row r="146" spans="1:9" ht="42" customHeight="1">
      <c r="A146" s="48" t="s">
        <v>260</v>
      </c>
      <c r="B146" s="71">
        <v>101563</v>
      </c>
      <c r="C146" s="49" t="s">
        <v>61</v>
      </c>
      <c r="D146" s="139" t="s">
        <v>448</v>
      </c>
      <c r="E146" s="49" t="s">
        <v>9</v>
      </c>
      <c r="F146" s="49">
        <v>180</v>
      </c>
      <c r="G146" s="95"/>
      <c r="H146" s="50">
        <f t="shared" si="20"/>
        <v>0</v>
      </c>
      <c r="I146" s="51">
        <f t="shared" si="21"/>
        <v>0</v>
      </c>
    </row>
    <row r="147" spans="1:9" ht="39" customHeight="1">
      <c r="A147" s="48" t="s">
        <v>261</v>
      </c>
      <c r="B147" s="71">
        <v>101568</v>
      </c>
      <c r="C147" s="49" t="s">
        <v>61</v>
      </c>
      <c r="D147" s="139" t="s">
        <v>449</v>
      </c>
      <c r="E147" s="49" t="s">
        <v>9</v>
      </c>
      <c r="F147" s="49">
        <v>1000</v>
      </c>
      <c r="G147" s="95"/>
      <c r="H147" s="50">
        <f t="shared" si="20"/>
        <v>0</v>
      </c>
      <c r="I147" s="51">
        <f t="shared" si="21"/>
        <v>0</v>
      </c>
    </row>
    <row r="148" spans="1:9" ht="39" customHeight="1">
      <c r="A148" s="48" t="s">
        <v>262</v>
      </c>
      <c r="B148" s="71">
        <v>101565</v>
      </c>
      <c r="C148" s="49" t="s">
        <v>61</v>
      </c>
      <c r="D148" s="139" t="s">
        <v>450</v>
      </c>
      <c r="E148" s="49" t="s">
        <v>9</v>
      </c>
      <c r="F148" s="49">
        <v>150</v>
      </c>
      <c r="G148" s="95"/>
      <c r="H148" s="50">
        <f t="shared" si="20"/>
        <v>0</v>
      </c>
      <c r="I148" s="51">
        <f t="shared" si="21"/>
        <v>0</v>
      </c>
    </row>
    <row r="149" spans="1:9" ht="37.5" customHeight="1">
      <c r="A149" s="48" t="s">
        <v>263</v>
      </c>
      <c r="B149" s="71">
        <v>101880</v>
      </c>
      <c r="C149" s="49" t="s">
        <v>61</v>
      </c>
      <c r="D149" s="139" t="s">
        <v>451</v>
      </c>
      <c r="E149" s="49" t="s">
        <v>8</v>
      </c>
      <c r="F149" s="49">
        <v>3</v>
      </c>
      <c r="G149" s="95"/>
      <c r="H149" s="50">
        <f t="shared" si="20"/>
        <v>0</v>
      </c>
      <c r="I149" s="51">
        <f t="shared" si="21"/>
        <v>0</v>
      </c>
    </row>
    <row r="150" spans="1:9" ht="33" customHeight="1">
      <c r="A150" s="48" t="s">
        <v>264</v>
      </c>
      <c r="B150" s="71">
        <v>101898</v>
      </c>
      <c r="C150" s="49" t="s">
        <v>61</v>
      </c>
      <c r="D150" s="139" t="s">
        <v>452</v>
      </c>
      <c r="E150" s="49" t="s">
        <v>8</v>
      </c>
      <c r="F150" s="49">
        <v>1</v>
      </c>
      <c r="G150" s="95"/>
      <c r="H150" s="50">
        <f t="shared" si="20"/>
        <v>0</v>
      </c>
      <c r="I150" s="51">
        <f t="shared" si="21"/>
        <v>0</v>
      </c>
    </row>
    <row r="151" spans="1:9" ht="33" customHeight="1">
      <c r="A151" s="48" t="s">
        <v>265</v>
      </c>
      <c r="B151" s="71">
        <v>93668</v>
      </c>
      <c r="C151" s="49" t="s">
        <v>61</v>
      </c>
      <c r="D151" s="139" t="s">
        <v>453</v>
      </c>
      <c r="E151" s="49" t="s">
        <v>8</v>
      </c>
      <c r="F151" s="49">
        <v>1</v>
      </c>
      <c r="G151" s="95"/>
      <c r="H151" s="50">
        <f t="shared" si="20"/>
        <v>0</v>
      </c>
      <c r="I151" s="51">
        <f t="shared" si="21"/>
        <v>0</v>
      </c>
    </row>
    <row r="152" spans="1:9" ht="33" customHeight="1">
      <c r="A152" s="48" t="s">
        <v>266</v>
      </c>
      <c r="B152" s="71">
        <v>93671</v>
      </c>
      <c r="C152" s="49" t="s">
        <v>61</v>
      </c>
      <c r="D152" s="139" t="s">
        <v>454</v>
      </c>
      <c r="E152" s="49" t="s">
        <v>8</v>
      </c>
      <c r="F152" s="49">
        <v>1</v>
      </c>
      <c r="G152" s="95"/>
      <c r="H152" s="50">
        <f t="shared" si="20"/>
        <v>0</v>
      </c>
      <c r="I152" s="51">
        <f t="shared" si="21"/>
        <v>0</v>
      </c>
    </row>
    <row r="153" spans="1:9" ht="33" customHeight="1">
      <c r="A153" s="48" t="s">
        <v>267</v>
      </c>
      <c r="B153" s="71">
        <v>93654</v>
      </c>
      <c r="C153" s="49" t="s">
        <v>61</v>
      </c>
      <c r="D153" s="139" t="s">
        <v>18</v>
      </c>
      <c r="E153" s="49" t="s">
        <v>8</v>
      </c>
      <c r="F153" s="49">
        <v>40</v>
      </c>
      <c r="G153" s="95"/>
      <c r="H153" s="50">
        <f t="shared" si="20"/>
        <v>0</v>
      </c>
      <c r="I153" s="51">
        <f t="shared" si="21"/>
        <v>0</v>
      </c>
    </row>
    <row r="154" spans="1:9" ht="33" customHeight="1">
      <c r="A154" s="48" t="s">
        <v>268</v>
      </c>
      <c r="B154" s="71">
        <v>93661</v>
      </c>
      <c r="C154" s="49" t="s">
        <v>61</v>
      </c>
      <c r="D154" s="139" t="s">
        <v>19</v>
      </c>
      <c r="E154" s="49" t="s">
        <v>8</v>
      </c>
      <c r="F154" s="49">
        <v>34</v>
      </c>
      <c r="G154" s="95"/>
      <c r="H154" s="50">
        <f t="shared" si="20"/>
        <v>0</v>
      </c>
      <c r="I154" s="51">
        <f t="shared" si="21"/>
        <v>0</v>
      </c>
    </row>
    <row r="155" spans="1:9" ht="33" customHeight="1">
      <c r="A155" s="48" t="s">
        <v>269</v>
      </c>
      <c r="B155" s="71">
        <v>93664</v>
      </c>
      <c r="C155" s="49" t="s">
        <v>61</v>
      </c>
      <c r="D155" s="139" t="s">
        <v>455</v>
      </c>
      <c r="E155" s="49" t="s">
        <v>8</v>
      </c>
      <c r="F155" s="49">
        <v>4</v>
      </c>
      <c r="G155" s="95"/>
      <c r="H155" s="50">
        <f t="shared" si="20"/>
        <v>0</v>
      </c>
      <c r="I155" s="51">
        <f t="shared" si="21"/>
        <v>0</v>
      </c>
    </row>
    <row r="156" spans="1:9" ht="33" customHeight="1">
      <c r="A156" s="48" t="s">
        <v>270</v>
      </c>
      <c r="B156" s="71">
        <v>101894</v>
      </c>
      <c r="C156" s="49" t="s">
        <v>61</v>
      </c>
      <c r="D156" s="139" t="s">
        <v>463</v>
      </c>
      <c r="E156" s="49" t="s">
        <v>8</v>
      </c>
      <c r="F156" s="71">
        <v>6</v>
      </c>
      <c r="G156" s="95"/>
      <c r="H156" s="50">
        <f t="shared" si="20"/>
        <v>0</v>
      </c>
      <c r="I156" s="51">
        <f t="shared" si="21"/>
        <v>0</v>
      </c>
    </row>
    <row r="157" spans="1:9" ht="33" customHeight="1">
      <c r="A157" s="48" t="s">
        <v>271</v>
      </c>
      <c r="B157" s="71">
        <v>11383</v>
      </c>
      <c r="C157" s="49" t="s">
        <v>196</v>
      </c>
      <c r="D157" s="142" t="s">
        <v>460</v>
      </c>
      <c r="E157" s="49" t="s">
        <v>8</v>
      </c>
      <c r="F157" s="71">
        <v>1</v>
      </c>
      <c r="G157" s="95"/>
      <c r="H157" s="50">
        <f t="shared" si="20"/>
        <v>0</v>
      </c>
      <c r="I157" s="51">
        <f t="shared" si="21"/>
        <v>0</v>
      </c>
    </row>
    <row r="158" spans="1:9" ht="33" customHeight="1">
      <c r="A158" s="48" t="s">
        <v>272</v>
      </c>
      <c r="B158" s="71">
        <v>8078</v>
      </c>
      <c r="C158" s="49" t="s">
        <v>196</v>
      </c>
      <c r="D158" s="142" t="s">
        <v>461</v>
      </c>
      <c r="E158" s="49" t="s">
        <v>8</v>
      </c>
      <c r="F158" s="71">
        <v>1</v>
      </c>
      <c r="G158" s="95"/>
      <c r="H158" s="50">
        <f t="shared" si="20"/>
        <v>0</v>
      </c>
      <c r="I158" s="51">
        <f t="shared" si="21"/>
        <v>0</v>
      </c>
    </row>
    <row r="159" spans="1:9" ht="33" customHeight="1">
      <c r="A159" s="48" t="s">
        <v>273</v>
      </c>
      <c r="B159" s="71">
        <v>101897</v>
      </c>
      <c r="C159" s="49" t="s">
        <v>61</v>
      </c>
      <c r="D159" s="139" t="s">
        <v>462</v>
      </c>
      <c r="E159" s="49" t="s">
        <v>8</v>
      </c>
      <c r="F159" s="49">
        <v>1</v>
      </c>
      <c r="G159" s="95"/>
      <c r="H159" s="50">
        <f t="shared" si="20"/>
        <v>0</v>
      </c>
      <c r="I159" s="51">
        <f t="shared" si="21"/>
        <v>0</v>
      </c>
    </row>
    <row r="160" spans="1:9" ht="33" customHeight="1">
      <c r="A160" s="48" t="s">
        <v>274</v>
      </c>
      <c r="B160" s="71">
        <v>101893</v>
      </c>
      <c r="C160" s="49" t="s">
        <v>61</v>
      </c>
      <c r="D160" s="139" t="s">
        <v>21</v>
      </c>
      <c r="E160" s="49" t="s">
        <v>8</v>
      </c>
      <c r="F160" s="49">
        <v>2</v>
      </c>
      <c r="G160" s="95"/>
      <c r="H160" s="50">
        <f t="shared" si="20"/>
        <v>0</v>
      </c>
      <c r="I160" s="51">
        <f t="shared" si="21"/>
        <v>0</v>
      </c>
    </row>
    <row r="161" spans="1:9" ht="33" customHeight="1">
      <c r="A161" s="48" t="s">
        <v>275</v>
      </c>
      <c r="B161" s="71">
        <v>13149</v>
      </c>
      <c r="C161" s="71" t="s">
        <v>196</v>
      </c>
      <c r="D161" s="142" t="s">
        <v>456</v>
      </c>
      <c r="E161" s="49" t="s">
        <v>8</v>
      </c>
      <c r="F161" s="71">
        <v>1</v>
      </c>
      <c r="G161" s="95"/>
      <c r="H161" s="50">
        <f t="shared" si="20"/>
        <v>0</v>
      </c>
      <c r="I161" s="51">
        <f t="shared" si="21"/>
        <v>0</v>
      </c>
    </row>
    <row r="162" spans="1:9" ht="33" customHeight="1">
      <c r="A162" s="48" t="s">
        <v>276</v>
      </c>
      <c r="B162" s="71">
        <v>13174</v>
      </c>
      <c r="C162" s="71" t="s">
        <v>196</v>
      </c>
      <c r="D162" s="142" t="s">
        <v>457</v>
      </c>
      <c r="E162" s="49" t="s">
        <v>8</v>
      </c>
      <c r="F162" s="71">
        <v>4</v>
      </c>
      <c r="G162" s="95"/>
      <c r="H162" s="50">
        <f t="shared" si="20"/>
        <v>0</v>
      </c>
      <c r="I162" s="51">
        <f t="shared" si="21"/>
        <v>0</v>
      </c>
    </row>
    <row r="163" spans="1:9" ht="33" customHeight="1">
      <c r="A163" s="48" t="s">
        <v>277</v>
      </c>
      <c r="B163" s="71">
        <v>13150</v>
      </c>
      <c r="C163" s="71" t="s">
        <v>196</v>
      </c>
      <c r="D163" s="142" t="s">
        <v>458</v>
      </c>
      <c r="E163" s="71" t="s">
        <v>8</v>
      </c>
      <c r="F163" s="71">
        <v>16</v>
      </c>
      <c r="G163" s="95"/>
      <c r="H163" s="50">
        <f t="shared" si="20"/>
        <v>0</v>
      </c>
      <c r="I163" s="51">
        <f t="shared" si="21"/>
        <v>0</v>
      </c>
    </row>
    <row r="164" spans="1:9" ht="41.25" customHeight="1">
      <c r="A164" s="48" t="s">
        <v>278</v>
      </c>
      <c r="B164" s="71" t="s">
        <v>459</v>
      </c>
      <c r="C164" s="71" t="s">
        <v>185</v>
      </c>
      <c r="D164" s="104" t="s">
        <v>542</v>
      </c>
      <c r="E164" s="71" t="s">
        <v>8</v>
      </c>
      <c r="F164" s="71">
        <v>1</v>
      </c>
      <c r="G164" s="95"/>
      <c r="H164" s="50">
        <f t="shared" si="20"/>
        <v>0</v>
      </c>
      <c r="I164" s="51">
        <f t="shared" si="21"/>
        <v>0</v>
      </c>
    </row>
    <row r="165" spans="1:9" ht="33" customHeight="1">
      <c r="A165" s="48" t="s">
        <v>279</v>
      </c>
      <c r="B165" s="71">
        <v>9425</v>
      </c>
      <c r="C165" s="71" t="s">
        <v>196</v>
      </c>
      <c r="D165" s="142" t="s">
        <v>464</v>
      </c>
      <c r="E165" s="71" t="s">
        <v>8</v>
      </c>
      <c r="F165" s="71">
        <v>3</v>
      </c>
      <c r="G165" s="95"/>
      <c r="H165" s="50">
        <f t="shared" si="20"/>
        <v>0</v>
      </c>
      <c r="I165" s="51">
        <f t="shared" si="21"/>
        <v>0</v>
      </c>
    </row>
    <row r="166" spans="1:9" ht="72">
      <c r="A166" s="48" t="s">
        <v>280</v>
      </c>
      <c r="B166" s="71" t="s">
        <v>465</v>
      </c>
      <c r="C166" s="71" t="s">
        <v>185</v>
      </c>
      <c r="D166" s="104" t="s">
        <v>541</v>
      </c>
      <c r="E166" s="71" t="s">
        <v>8</v>
      </c>
      <c r="F166" s="71">
        <v>6</v>
      </c>
      <c r="G166" s="95"/>
      <c r="H166" s="50">
        <f t="shared" si="20"/>
        <v>0</v>
      </c>
      <c r="I166" s="51">
        <f t="shared" si="21"/>
        <v>0</v>
      </c>
    </row>
    <row r="167" spans="1:9" ht="33" customHeight="1">
      <c r="A167" s="48" t="s">
        <v>281</v>
      </c>
      <c r="B167" s="71" t="s">
        <v>558</v>
      </c>
      <c r="C167" s="49" t="s">
        <v>185</v>
      </c>
      <c r="D167" s="139" t="s">
        <v>466</v>
      </c>
      <c r="E167" s="49" t="s">
        <v>8</v>
      </c>
      <c r="F167" s="49">
        <v>2</v>
      </c>
      <c r="G167" s="95"/>
      <c r="H167" s="50">
        <f t="shared" si="20"/>
        <v>0</v>
      </c>
      <c r="I167" s="51">
        <f t="shared" si="21"/>
        <v>0</v>
      </c>
    </row>
    <row r="168" spans="1:9" ht="39.75" customHeight="1">
      <c r="A168" s="48" t="s">
        <v>282</v>
      </c>
      <c r="B168" s="71">
        <v>101882</v>
      </c>
      <c r="C168" s="49" t="s">
        <v>61</v>
      </c>
      <c r="D168" s="139" t="s">
        <v>20</v>
      </c>
      <c r="E168" s="49" t="s">
        <v>8</v>
      </c>
      <c r="F168" s="49">
        <v>2</v>
      </c>
      <c r="G168" s="95"/>
      <c r="H168" s="50">
        <f t="shared" si="20"/>
        <v>0</v>
      </c>
      <c r="I168" s="51">
        <f t="shared" si="21"/>
        <v>0</v>
      </c>
    </row>
    <row r="169" spans="1:9" ht="33" customHeight="1">
      <c r="A169" s="48" t="s">
        <v>283</v>
      </c>
      <c r="B169" s="71">
        <v>91993</v>
      </c>
      <c r="C169" s="49" t="s">
        <v>61</v>
      </c>
      <c r="D169" s="139" t="s">
        <v>467</v>
      </c>
      <c r="E169" s="49" t="s">
        <v>8</v>
      </c>
      <c r="F169" s="49">
        <v>2</v>
      </c>
      <c r="G169" s="95"/>
      <c r="H169" s="50">
        <f t="shared" si="20"/>
        <v>0</v>
      </c>
      <c r="I169" s="51">
        <f t="shared" si="21"/>
        <v>0</v>
      </c>
    </row>
    <row r="170" spans="1:9" ht="33" customHeight="1">
      <c r="A170" s="48" t="s">
        <v>284</v>
      </c>
      <c r="B170" s="71">
        <v>91992</v>
      </c>
      <c r="C170" s="49" t="s">
        <v>61</v>
      </c>
      <c r="D170" s="139" t="s">
        <v>468</v>
      </c>
      <c r="E170" s="49" t="s">
        <v>8</v>
      </c>
      <c r="F170" s="49">
        <v>40</v>
      </c>
      <c r="G170" s="95"/>
      <c r="H170" s="50">
        <f t="shared" si="20"/>
        <v>0</v>
      </c>
      <c r="I170" s="51">
        <f t="shared" si="21"/>
        <v>0</v>
      </c>
    </row>
    <row r="171" spans="1:9" ht="33" customHeight="1">
      <c r="A171" s="48" t="s">
        <v>536</v>
      </c>
      <c r="B171" s="71">
        <v>12890</v>
      </c>
      <c r="C171" s="49" t="s">
        <v>196</v>
      </c>
      <c r="D171" s="105" t="s">
        <v>562</v>
      </c>
      <c r="E171" s="49" t="s">
        <v>8</v>
      </c>
      <c r="F171" s="49">
        <v>2</v>
      </c>
      <c r="G171" s="95"/>
      <c r="H171" s="50">
        <f t="shared" si="20"/>
        <v>0</v>
      </c>
      <c r="I171" s="51">
        <f t="shared" si="21"/>
        <v>0</v>
      </c>
    </row>
    <row r="172" spans="1:9" ht="33" customHeight="1">
      <c r="A172" s="48" t="s">
        <v>537</v>
      </c>
      <c r="B172" s="71">
        <v>101632</v>
      </c>
      <c r="C172" s="49" t="s">
        <v>61</v>
      </c>
      <c r="D172" s="139" t="s">
        <v>469</v>
      </c>
      <c r="E172" s="49" t="s">
        <v>8</v>
      </c>
      <c r="F172" s="49">
        <v>8</v>
      </c>
      <c r="G172" s="95"/>
      <c r="H172" s="50">
        <f t="shared" si="20"/>
        <v>0</v>
      </c>
      <c r="I172" s="51">
        <f t="shared" si="21"/>
        <v>0</v>
      </c>
    </row>
    <row r="173" spans="1:9" ht="33" customHeight="1">
      <c r="A173" s="48" t="s">
        <v>538</v>
      </c>
      <c r="B173" s="71">
        <v>393</v>
      </c>
      <c r="C173" s="49" t="s">
        <v>61</v>
      </c>
      <c r="D173" s="139" t="s">
        <v>470</v>
      </c>
      <c r="E173" s="49" t="s">
        <v>8</v>
      </c>
      <c r="F173" s="49">
        <v>850</v>
      </c>
      <c r="G173" s="95"/>
      <c r="H173" s="50">
        <f t="shared" si="20"/>
        <v>0</v>
      </c>
      <c r="I173" s="51">
        <f t="shared" si="21"/>
        <v>0</v>
      </c>
    </row>
    <row r="174" spans="1:9" ht="33" customHeight="1">
      <c r="A174" s="48" t="s">
        <v>539</v>
      </c>
      <c r="B174" s="71">
        <v>400</v>
      </c>
      <c r="C174" s="49" t="s">
        <v>61</v>
      </c>
      <c r="D174" s="139" t="s">
        <v>471</v>
      </c>
      <c r="E174" s="49" t="s">
        <v>8</v>
      </c>
      <c r="F174" s="49">
        <v>500</v>
      </c>
      <c r="G174" s="95"/>
      <c r="H174" s="50">
        <f t="shared" si="20"/>
        <v>0</v>
      </c>
      <c r="I174" s="51">
        <f t="shared" si="21"/>
        <v>0</v>
      </c>
    </row>
    <row r="175" spans="1:9" ht="30" customHeight="1">
      <c r="A175" s="53">
        <v>9</v>
      </c>
      <c r="B175" s="47"/>
      <c r="C175" s="47"/>
      <c r="D175" s="103" t="s">
        <v>285</v>
      </c>
      <c r="E175" s="47"/>
      <c r="F175" s="97"/>
      <c r="G175" s="44"/>
      <c r="H175" s="44"/>
      <c r="I175" s="52">
        <f>SUM(I176:I177)</f>
        <v>0</v>
      </c>
    </row>
    <row r="176" spans="1:9" ht="39.75" customHeight="1">
      <c r="A176" s="96" t="s">
        <v>596</v>
      </c>
      <c r="B176" s="71">
        <v>96110</v>
      </c>
      <c r="C176" s="49" t="s">
        <v>61</v>
      </c>
      <c r="D176" s="139" t="s">
        <v>472</v>
      </c>
      <c r="E176" s="49" t="s">
        <v>78</v>
      </c>
      <c r="F176" s="49">
        <v>449.01</v>
      </c>
      <c r="G176" s="95"/>
      <c r="H176" s="98">
        <f>G176*$H$11+G176</f>
        <v>0</v>
      </c>
      <c r="I176" s="99">
        <f t="shared" ref="I176:I222" si="22">H176*F176</f>
        <v>0</v>
      </c>
    </row>
    <row r="177" spans="1:9" ht="37.5" customHeight="1">
      <c r="A177" s="96" t="s">
        <v>597</v>
      </c>
      <c r="B177" s="71">
        <v>96486</v>
      </c>
      <c r="C177" s="49" t="s">
        <v>61</v>
      </c>
      <c r="D177" s="139" t="s">
        <v>473</v>
      </c>
      <c r="E177" s="49" t="s">
        <v>78</v>
      </c>
      <c r="F177" s="49">
        <v>166.25</v>
      </c>
      <c r="G177" s="95"/>
      <c r="H177" s="98">
        <f t="shared" ref="H177" si="23">G177*$H$11+G177</f>
        <v>0</v>
      </c>
      <c r="I177" s="99">
        <f t="shared" si="22"/>
        <v>0</v>
      </c>
    </row>
    <row r="178" spans="1:9" ht="30" customHeight="1">
      <c r="A178" s="53">
        <v>10</v>
      </c>
      <c r="B178" s="47"/>
      <c r="C178" s="47"/>
      <c r="D178" s="103" t="s">
        <v>286</v>
      </c>
      <c r="E178" s="47"/>
      <c r="F178" s="97"/>
      <c r="G178" s="44"/>
      <c r="H178" s="44"/>
      <c r="I178" s="52">
        <f>SUM(I179+I181)</f>
        <v>0</v>
      </c>
    </row>
    <row r="179" spans="1:9" ht="30" customHeight="1">
      <c r="A179" s="53" t="s">
        <v>65</v>
      </c>
      <c r="B179" s="47"/>
      <c r="C179" s="47"/>
      <c r="D179" s="103" t="s">
        <v>287</v>
      </c>
      <c r="E179" s="47"/>
      <c r="F179" s="97"/>
      <c r="G179" s="44"/>
      <c r="H179" s="44"/>
      <c r="I179" s="52">
        <f>SUM(I180)</f>
        <v>0</v>
      </c>
    </row>
    <row r="180" spans="1:9" ht="36" customHeight="1">
      <c r="A180" s="48" t="s">
        <v>95</v>
      </c>
      <c r="B180" s="71">
        <v>104611</v>
      </c>
      <c r="C180" s="49" t="s">
        <v>61</v>
      </c>
      <c r="D180" s="139" t="s">
        <v>474</v>
      </c>
      <c r="E180" s="49" t="s">
        <v>78</v>
      </c>
      <c r="F180" s="49">
        <v>385.74</v>
      </c>
      <c r="G180" s="95"/>
      <c r="H180" s="50">
        <f>G180*$H$11+G180</f>
        <v>0</v>
      </c>
      <c r="I180" s="51">
        <f t="shared" si="22"/>
        <v>0</v>
      </c>
    </row>
    <row r="181" spans="1:9" ht="30" customHeight="1">
      <c r="A181" s="53" t="s">
        <v>288</v>
      </c>
      <c r="B181" s="47"/>
      <c r="C181" s="47"/>
      <c r="D181" s="103" t="s">
        <v>289</v>
      </c>
      <c r="E181" s="47"/>
      <c r="F181" s="97"/>
      <c r="G181" s="44"/>
      <c r="H181" s="44"/>
      <c r="I181" s="52">
        <f>SUM(I182:I183)</f>
        <v>0</v>
      </c>
    </row>
    <row r="182" spans="1:9" ht="49.5" customHeight="1">
      <c r="A182" s="96" t="s">
        <v>290</v>
      </c>
      <c r="B182" s="71">
        <v>104162</v>
      </c>
      <c r="C182" s="71" t="s">
        <v>61</v>
      </c>
      <c r="D182" s="142" t="s">
        <v>475</v>
      </c>
      <c r="E182" s="71" t="s">
        <v>78</v>
      </c>
      <c r="F182" s="71">
        <v>732.09</v>
      </c>
      <c r="G182" s="95"/>
      <c r="H182" s="98">
        <f>G182*$H$11+G182</f>
        <v>0</v>
      </c>
      <c r="I182" s="99">
        <f t="shared" si="22"/>
        <v>0</v>
      </c>
    </row>
    <row r="183" spans="1:9" ht="39.75" customHeight="1">
      <c r="A183" s="96" t="s">
        <v>291</v>
      </c>
      <c r="B183" s="71">
        <v>98556</v>
      </c>
      <c r="C183" s="71" t="s">
        <v>61</v>
      </c>
      <c r="D183" s="142" t="s">
        <v>476</v>
      </c>
      <c r="E183" s="71" t="s">
        <v>78</v>
      </c>
      <c r="F183" s="71">
        <v>477.44</v>
      </c>
      <c r="G183" s="95"/>
      <c r="H183" s="98">
        <f t="shared" ref="H183" si="24">G183*$H$11+G183</f>
        <v>0</v>
      </c>
      <c r="I183" s="99">
        <f t="shared" si="22"/>
        <v>0</v>
      </c>
    </row>
    <row r="184" spans="1:9" ht="30" customHeight="1">
      <c r="A184" s="53">
        <v>11</v>
      </c>
      <c r="B184" s="47"/>
      <c r="C184" s="47"/>
      <c r="D184" s="103" t="s">
        <v>292</v>
      </c>
      <c r="E184" s="47"/>
      <c r="F184" s="97"/>
      <c r="G184" s="44"/>
      <c r="H184" s="44"/>
      <c r="I184" s="52">
        <f>SUM(I185:I186)</f>
        <v>0</v>
      </c>
    </row>
    <row r="185" spans="1:9" ht="40.5" customHeight="1">
      <c r="A185" s="48" t="s">
        <v>69</v>
      </c>
      <c r="B185" s="71">
        <v>101965</v>
      </c>
      <c r="C185" s="49" t="s">
        <v>61</v>
      </c>
      <c r="D185" s="139" t="s">
        <v>29</v>
      </c>
      <c r="E185" s="49" t="s">
        <v>9</v>
      </c>
      <c r="F185" s="49">
        <v>83</v>
      </c>
      <c r="G185" s="95"/>
      <c r="H185" s="50">
        <f>G185*$H$11+G185</f>
        <v>0</v>
      </c>
      <c r="I185" s="51">
        <f t="shared" si="22"/>
        <v>0</v>
      </c>
    </row>
    <row r="186" spans="1:9" ht="53.25" customHeight="1">
      <c r="A186" s="48" t="s">
        <v>70</v>
      </c>
      <c r="B186" s="71" t="s">
        <v>559</v>
      </c>
      <c r="C186" s="49" t="s">
        <v>185</v>
      </c>
      <c r="D186" s="139" t="s">
        <v>477</v>
      </c>
      <c r="E186" s="49" t="s">
        <v>78</v>
      </c>
      <c r="F186" s="49">
        <v>10.95</v>
      </c>
      <c r="G186" s="95"/>
      <c r="H186" s="50">
        <f>G186*$H$11+G186</f>
        <v>0</v>
      </c>
      <c r="I186" s="51">
        <f t="shared" si="22"/>
        <v>0</v>
      </c>
    </row>
    <row r="187" spans="1:9" ht="30" customHeight="1">
      <c r="A187" s="53">
        <v>12</v>
      </c>
      <c r="B187" s="47"/>
      <c r="C187" s="47"/>
      <c r="D187" s="103" t="s">
        <v>293</v>
      </c>
      <c r="E187" s="47"/>
      <c r="F187" s="97"/>
      <c r="G187" s="44"/>
      <c r="H187" s="44"/>
      <c r="I187" s="52">
        <f>SUM(I188:I197)</f>
        <v>0</v>
      </c>
    </row>
    <row r="188" spans="1:9" ht="38.25" customHeight="1">
      <c r="A188" s="48" t="s">
        <v>76</v>
      </c>
      <c r="B188" s="71">
        <v>90823</v>
      </c>
      <c r="C188" s="49" t="s">
        <v>61</v>
      </c>
      <c r="D188" s="139" t="s">
        <v>478</v>
      </c>
      <c r="E188" s="49" t="s">
        <v>8</v>
      </c>
      <c r="F188" s="49">
        <v>34</v>
      </c>
      <c r="G188" s="95"/>
      <c r="H188" s="50">
        <f>G188*$H$11+G188</f>
        <v>0</v>
      </c>
      <c r="I188" s="51">
        <f t="shared" si="22"/>
        <v>0</v>
      </c>
    </row>
    <row r="189" spans="1:9" ht="44.25" customHeight="1">
      <c r="A189" s="48" t="s">
        <v>77</v>
      </c>
      <c r="B189" s="71">
        <v>90806</v>
      </c>
      <c r="C189" s="49" t="s">
        <v>61</v>
      </c>
      <c r="D189" s="139" t="s">
        <v>479</v>
      </c>
      <c r="E189" s="49" t="s">
        <v>8</v>
      </c>
      <c r="F189" s="49">
        <v>34</v>
      </c>
      <c r="G189" s="95"/>
      <c r="H189" s="50">
        <f t="shared" ref="H189:H197" si="25">G189*$H$11+G189</f>
        <v>0</v>
      </c>
      <c r="I189" s="51">
        <f t="shared" si="22"/>
        <v>0</v>
      </c>
    </row>
    <row r="190" spans="1:9" ht="43.5" customHeight="1">
      <c r="A190" s="48" t="s">
        <v>294</v>
      </c>
      <c r="B190" s="71">
        <v>91341</v>
      </c>
      <c r="C190" s="49" t="s">
        <v>61</v>
      </c>
      <c r="D190" s="139" t="s">
        <v>16</v>
      </c>
      <c r="E190" s="49" t="s">
        <v>78</v>
      </c>
      <c r="F190" s="49">
        <v>34.450000000000003</v>
      </c>
      <c r="G190" s="95"/>
      <c r="H190" s="50">
        <f t="shared" si="25"/>
        <v>0</v>
      </c>
      <c r="I190" s="51">
        <f t="shared" si="22"/>
        <v>0</v>
      </c>
    </row>
    <row r="191" spans="1:9" ht="43.5" customHeight="1">
      <c r="A191" s="48" t="s">
        <v>295</v>
      </c>
      <c r="B191" s="71">
        <v>102182</v>
      </c>
      <c r="C191" s="49" t="s">
        <v>61</v>
      </c>
      <c r="D191" s="139" t="s">
        <v>480</v>
      </c>
      <c r="E191" s="49" t="s">
        <v>8</v>
      </c>
      <c r="F191" s="49">
        <v>5.2</v>
      </c>
      <c r="G191" s="95"/>
      <c r="H191" s="50">
        <f t="shared" si="25"/>
        <v>0</v>
      </c>
      <c r="I191" s="51">
        <f t="shared" si="22"/>
        <v>0</v>
      </c>
    </row>
    <row r="192" spans="1:9" ht="43.5" customHeight="1">
      <c r="A192" s="48" t="s">
        <v>296</v>
      </c>
      <c r="B192" s="71">
        <v>94569</v>
      </c>
      <c r="C192" s="49" t="s">
        <v>61</v>
      </c>
      <c r="D192" s="139" t="s">
        <v>481</v>
      </c>
      <c r="E192" s="49" t="s">
        <v>78</v>
      </c>
      <c r="F192" s="49">
        <v>65.459999999999994</v>
      </c>
      <c r="G192" s="95"/>
      <c r="H192" s="50">
        <f t="shared" si="25"/>
        <v>0</v>
      </c>
      <c r="I192" s="51">
        <f t="shared" si="22"/>
        <v>0</v>
      </c>
    </row>
    <row r="193" spans="1:9" ht="43.5" customHeight="1">
      <c r="A193" s="48" t="s">
        <v>586</v>
      </c>
      <c r="B193" s="71">
        <v>10491</v>
      </c>
      <c r="C193" s="49" t="s">
        <v>61</v>
      </c>
      <c r="D193" s="139" t="s">
        <v>482</v>
      </c>
      <c r="E193" s="49" t="s">
        <v>78</v>
      </c>
      <c r="F193" s="49">
        <v>1.2</v>
      </c>
      <c r="G193" s="95"/>
      <c r="H193" s="50">
        <f t="shared" si="25"/>
        <v>0</v>
      </c>
      <c r="I193" s="51">
        <f t="shared" si="22"/>
        <v>0</v>
      </c>
    </row>
    <row r="194" spans="1:9" ht="43.5" customHeight="1">
      <c r="A194" s="48" t="s">
        <v>297</v>
      </c>
      <c r="B194" s="71">
        <v>100674</v>
      </c>
      <c r="C194" s="49" t="s">
        <v>61</v>
      </c>
      <c r="D194" s="139" t="s">
        <v>483</v>
      </c>
      <c r="E194" s="49" t="s">
        <v>78</v>
      </c>
      <c r="F194" s="49">
        <v>3.3</v>
      </c>
      <c r="G194" s="95"/>
      <c r="H194" s="50">
        <f t="shared" si="25"/>
        <v>0</v>
      </c>
      <c r="I194" s="51">
        <f t="shared" si="22"/>
        <v>0</v>
      </c>
    </row>
    <row r="195" spans="1:9" ht="43.5" customHeight="1">
      <c r="A195" s="48" t="s">
        <v>298</v>
      </c>
      <c r="B195" s="71">
        <v>102179</v>
      </c>
      <c r="C195" s="49" t="s">
        <v>61</v>
      </c>
      <c r="D195" s="139" t="s">
        <v>484</v>
      </c>
      <c r="E195" s="49" t="s">
        <v>78</v>
      </c>
      <c r="F195" s="49">
        <v>1.2</v>
      </c>
      <c r="G195" s="95"/>
      <c r="H195" s="50">
        <f t="shared" si="25"/>
        <v>0</v>
      </c>
      <c r="I195" s="51">
        <f t="shared" si="22"/>
        <v>0</v>
      </c>
    </row>
    <row r="196" spans="1:9" ht="51" customHeight="1">
      <c r="A196" s="48" t="s">
        <v>299</v>
      </c>
      <c r="B196" s="71">
        <v>94573</v>
      </c>
      <c r="C196" s="49" t="s">
        <v>61</v>
      </c>
      <c r="D196" s="139" t="s">
        <v>485</v>
      </c>
      <c r="E196" s="49" t="s">
        <v>78</v>
      </c>
      <c r="F196" s="49">
        <v>14.4</v>
      </c>
      <c r="G196" s="95"/>
      <c r="H196" s="50">
        <f t="shared" si="25"/>
        <v>0</v>
      </c>
      <c r="I196" s="51">
        <f t="shared" si="22"/>
        <v>0</v>
      </c>
    </row>
    <row r="197" spans="1:9" ht="40.5" customHeight="1">
      <c r="A197" s="48" t="s">
        <v>300</v>
      </c>
      <c r="B197" s="71">
        <v>100702</v>
      </c>
      <c r="C197" s="49" t="s">
        <v>61</v>
      </c>
      <c r="D197" s="139" t="s">
        <v>486</v>
      </c>
      <c r="E197" s="49" t="s">
        <v>78</v>
      </c>
      <c r="F197" s="49">
        <v>5.04</v>
      </c>
      <c r="G197" s="95"/>
      <c r="H197" s="50">
        <f t="shared" si="25"/>
        <v>0</v>
      </c>
      <c r="I197" s="51">
        <f t="shared" si="22"/>
        <v>0</v>
      </c>
    </row>
    <row r="198" spans="1:9" ht="30" customHeight="1">
      <c r="A198" s="53">
        <v>13</v>
      </c>
      <c r="B198" s="47"/>
      <c r="C198" s="47"/>
      <c r="D198" s="103" t="s">
        <v>301</v>
      </c>
      <c r="E198" s="47"/>
      <c r="F198" s="97"/>
      <c r="G198" s="44"/>
      <c r="H198" s="44"/>
      <c r="I198" s="52">
        <f>SUM(I199:I214)</f>
        <v>0</v>
      </c>
    </row>
    <row r="199" spans="1:9" ht="45" customHeight="1">
      <c r="A199" s="48" t="s">
        <v>97</v>
      </c>
      <c r="B199" s="71">
        <v>86932</v>
      </c>
      <c r="C199" s="49" t="s">
        <v>61</v>
      </c>
      <c r="D199" s="139" t="s">
        <v>487</v>
      </c>
      <c r="E199" s="49" t="s">
        <v>8</v>
      </c>
      <c r="F199" s="49">
        <v>11</v>
      </c>
      <c r="G199" s="95"/>
      <c r="H199" s="50">
        <f>G199*$H$11+G199</f>
        <v>0</v>
      </c>
      <c r="I199" s="51">
        <f t="shared" ref="I199:I214" si="26">H199*F199</f>
        <v>0</v>
      </c>
    </row>
    <row r="200" spans="1:9" ht="45" customHeight="1">
      <c r="A200" s="48" t="s">
        <v>98</v>
      </c>
      <c r="B200" s="71">
        <v>100860</v>
      </c>
      <c r="C200" s="49" t="s">
        <v>61</v>
      </c>
      <c r="D200" s="139" t="s">
        <v>488</v>
      </c>
      <c r="E200" s="49" t="s">
        <v>8</v>
      </c>
      <c r="F200" s="49">
        <v>4</v>
      </c>
      <c r="G200" s="95"/>
      <c r="H200" s="50">
        <f t="shared" ref="H200:H214" si="27">G200*$H$11+G200</f>
        <v>0</v>
      </c>
      <c r="I200" s="51">
        <f t="shared" si="26"/>
        <v>0</v>
      </c>
    </row>
    <row r="201" spans="1:9" ht="45" customHeight="1">
      <c r="A201" s="48" t="s">
        <v>99</v>
      </c>
      <c r="B201" s="71">
        <v>86943</v>
      </c>
      <c r="C201" s="49" t="s">
        <v>61</v>
      </c>
      <c r="D201" s="139" t="s">
        <v>489</v>
      </c>
      <c r="E201" s="49" t="s">
        <v>8</v>
      </c>
      <c r="F201" s="49">
        <v>9</v>
      </c>
      <c r="G201" s="95"/>
      <c r="H201" s="50">
        <f t="shared" si="27"/>
        <v>0</v>
      </c>
      <c r="I201" s="51">
        <f t="shared" si="26"/>
        <v>0</v>
      </c>
    </row>
    <row r="202" spans="1:9" ht="45" customHeight="1">
      <c r="A202" s="48" t="s">
        <v>302</v>
      </c>
      <c r="B202" s="71">
        <v>86900</v>
      </c>
      <c r="C202" s="49" t="s">
        <v>61</v>
      </c>
      <c r="D202" s="139" t="s">
        <v>22</v>
      </c>
      <c r="E202" s="49" t="s">
        <v>8</v>
      </c>
      <c r="F202" s="49">
        <v>3</v>
      </c>
      <c r="G202" s="95"/>
      <c r="H202" s="50">
        <f t="shared" si="27"/>
        <v>0</v>
      </c>
      <c r="I202" s="51">
        <f t="shared" si="26"/>
        <v>0</v>
      </c>
    </row>
    <row r="203" spans="1:9" ht="45" customHeight="1">
      <c r="A203" s="48" t="s">
        <v>303</v>
      </c>
      <c r="B203" s="71">
        <v>86901</v>
      </c>
      <c r="C203" s="49" t="s">
        <v>61</v>
      </c>
      <c r="D203" s="139" t="s">
        <v>490</v>
      </c>
      <c r="E203" s="49" t="s">
        <v>8</v>
      </c>
      <c r="F203" s="49">
        <v>5</v>
      </c>
      <c r="G203" s="95"/>
      <c r="H203" s="50">
        <f t="shared" si="27"/>
        <v>0</v>
      </c>
      <c r="I203" s="51">
        <f t="shared" si="26"/>
        <v>0</v>
      </c>
    </row>
    <row r="204" spans="1:9" ht="45" customHeight="1">
      <c r="A204" s="48" t="s">
        <v>304</v>
      </c>
      <c r="B204" s="71">
        <v>86878</v>
      </c>
      <c r="C204" s="49" t="s">
        <v>61</v>
      </c>
      <c r="D204" s="139" t="s">
        <v>491</v>
      </c>
      <c r="E204" s="49" t="s">
        <v>8</v>
      </c>
      <c r="F204" s="49">
        <v>6</v>
      </c>
      <c r="G204" s="95"/>
      <c r="H204" s="50">
        <f t="shared" si="27"/>
        <v>0</v>
      </c>
      <c r="I204" s="51">
        <f t="shared" si="26"/>
        <v>0</v>
      </c>
    </row>
    <row r="205" spans="1:9" ht="45" customHeight="1">
      <c r="A205" s="48" t="s">
        <v>305</v>
      </c>
      <c r="B205" s="71">
        <v>13262</v>
      </c>
      <c r="C205" s="49" t="s">
        <v>196</v>
      </c>
      <c r="D205" s="105" t="s">
        <v>563</v>
      </c>
      <c r="E205" s="49" t="s">
        <v>8</v>
      </c>
      <c r="F205" s="49">
        <v>1</v>
      </c>
      <c r="G205" s="95"/>
      <c r="H205" s="50">
        <f t="shared" si="27"/>
        <v>0</v>
      </c>
      <c r="I205" s="51">
        <f t="shared" si="26"/>
        <v>0</v>
      </c>
    </row>
    <row r="206" spans="1:9" ht="45" customHeight="1">
      <c r="A206" s="48" t="s">
        <v>306</v>
      </c>
      <c r="B206" s="71">
        <v>13261</v>
      </c>
      <c r="C206" s="49" t="s">
        <v>196</v>
      </c>
      <c r="D206" s="157" t="s">
        <v>564</v>
      </c>
      <c r="E206" s="49" t="s">
        <v>8</v>
      </c>
      <c r="F206" s="49">
        <v>2</v>
      </c>
      <c r="G206" s="95"/>
      <c r="H206" s="50">
        <f t="shared" si="27"/>
        <v>0</v>
      </c>
      <c r="I206" s="51">
        <f t="shared" si="26"/>
        <v>0</v>
      </c>
    </row>
    <row r="207" spans="1:9" ht="45" customHeight="1">
      <c r="A207" s="48" t="s">
        <v>307</v>
      </c>
      <c r="B207" s="71">
        <v>86919</v>
      </c>
      <c r="C207" s="49" t="s">
        <v>61</v>
      </c>
      <c r="D207" s="139" t="s">
        <v>492</v>
      </c>
      <c r="E207" s="49" t="s">
        <v>8</v>
      </c>
      <c r="F207" s="49">
        <v>1</v>
      </c>
      <c r="G207" s="95"/>
      <c r="H207" s="50">
        <f t="shared" si="27"/>
        <v>0</v>
      </c>
      <c r="I207" s="51">
        <f t="shared" si="26"/>
        <v>0</v>
      </c>
    </row>
    <row r="208" spans="1:9" ht="45" customHeight="1">
      <c r="A208" s="48" t="s">
        <v>308</v>
      </c>
      <c r="B208" s="71">
        <v>86909</v>
      </c>
      <c r="C208" s="49" t="s">
        <v>61</v>
      </c>
      <c r="D208" s="139" t="s">
        <v>493</v>
      </c>
      <c r="E208" s="49" t="s">
        <v>8</v>
      </c>
      <c r="F208" s="49">
        <v>5</v>
      </c>
      <c r="G208" s="95"/>
      <c r="H208" s="50">
        <f t="shared" si="27"/>
        <v>0</v>
      </c>
      <c r="I208" s="51">
        <f t="shared" si="26"/>
        <v>0</v>
      </c>
    </row>
    <row r="209" spans="1:9" ht="45" customHeight="1">
      <c r="A209" s="48" t="s">
        <v>309</v>
      </c>
      <c r="B209" s="71">
        <v>86913</v>
      </c>
      <c r="C209" s="49" t="s">
        <v>61</v>
      </c>
      <c r="D209" s="139" t="s">
        <v>494</v>
      </c>
      <c r="E209" s="49" t="s">
        <v>8</v>
      </c>
      <c r="F209" s="49">
        <v>7</v>
      </c>
      <c r="G209" s="95"/>
      <c r="H209" s="50">
        <f t="shared" si="27"/>
        <v>0</v>
      </c>
      <c r="I209" s="51">
        <f t="shared" si="26"/>
        <v>0</v>
      </c>
    </row>
    <row r="210" spans="1:9" ht="24">
      <c r="A210" s="48" t="s">
        <v>310</v>
      </c>
      <c r="B210" s="71">
        <v>86915</v>
      </c>
      <c r="C210" s="49" t="s">
        <v>61</v>
      </c>
      <c r="D210" s="139" t="s">
        <v>601</v>
      </c>
      <c r="E210" s="49" t="s">
        <v>8</v>
      </c>
      <c r="F210" s="49">
        <v>14</v>
      </c>
      <c r="G210" s="95"/>
      <c r="H210" s="50">
        <f t="shared" si="27"/>
        <v>0</v>
      </c>
      <c r="I210" s="51">
        <f t="shared" si="26"/>
        <v>0</v>
      </c>
    </row>
    <row r="211" spans="1:9" ht="24.75">
      <c r="A211" s="48" t="s">
        <v>311</v>
      </c>
      <c r="B211" s="71">
        <v>9503</v>
      </c>
      <c r="C211" s="49" t="s">
        <v>196</v>
      </c>
      <c r="D211" s="156" t="s">
        <v>565</v>
      </c>
      <c r="E211" s="49" t="s">
        <v>8</v>
      </c>
      <c r="F211" s="49">
        <v>8</v>
      </c>
      <c r="G211" s="95"/>
      <c r="H211" s="50">
        <f t="shared" si="27"/>
        <v>0</v>
      </c>
      <c r="I211" s="51">
        <f t="shared" si="26"/>
        <v>0</v>
      </c>
    </row>
    <row r="212" spans="1:9" ht="24">
      <c r="A212" s="48" t="s">
        <v>312</v>
      </c>
      <c r="B212" s="71">
        <v>86885</v>
      </c>
      <c r="C212" s="49" t="s">
        <v>61</v>
      </c>
      <c r="D212" s="139" t="s">
        <v>495</v>
      </c>
      <c r="E212" s="49" t="s">
        <v>8</v>
      </c>
      <c r="F212" s="49">
        <v>8</v>
      </c>
      <c r="G212" s="95"/>
      <c r="H212" s="50">
        <f t="shared" si="27"/>
        <v>0</v>
      </c>
      <c r="I212" s="51">
        <f t="shared" si="26"/>
        <v>0</v>
      </c>
    </row>
    <row r="213" spans="1:9" ht="24">
      <c r="A213" s="48" t="s">
        <v>313</v>
      </c>
      <c r="B213" s="71">
        <v>86883</v>
      </c>
      <c r="C213" s="49" t="s">
        <v>61</v>
      </c>
      <c r="D213" s="139" t="s">
        <v>496</v>
      </c>
      <c r="E213" s="49" t="s">
        <v>8</v>
      </c>
      <c r="F213" s="49">
        <v>10</v>
      </c>
      <c r="G213" s="95"/>
      <c r="H213" s="50">
        <f t="shared" si="27"/>
        <v>0</v>
      </c>
      <c r="I213" s="51">
        <f t="shared" si="26"/>
        <v>0</v>
      </c>
    </row>
    <row r="214" spans="1:9" ht="24">
      <c r="A214" s="48" t="s">
        <v>314</v>
      </c>
      <c r="B214" s="71">
        <v>99635</v>
      </c>
      <c r="C214" s="49" t="s">
        <v>61</v>
      </c>
      <c r="D214" s="139" t="s">
        <v>497</v>
      </c>
      <c r="E214" s="49" t="s">
        <v>8</v>
      </c>
      <c r="F214" s="49">
        <v>1</v>
      </c>
      <c r="G214" s="95"/>
      <c r="H214" s="50">
        <f t="shared" si="27"/>
        <v>0</v>
      </c>
      <c r="I214" s="51">
        <f t="shared" si="26"/>
        <v>0</v>
      </c>
    </row>
    <row r="215" spans="1:9" ht="30" customHeight="1">
      <c r="A215" s="53">
        <v>14</v>
      </c>
      <c r="B215" s="47"/>
      <c r="C215" s="47"/>
      <c r="D215" s="103" t="s">
        <v>315</v>
      </c>
      <c r="E215" s="47"/>
      <c r="F215" s="97"/>
      <c r="G215" s="44"/>
      <c r="H215" s="44"/>
      <c r="I215" s="52">
        <f>SUM(I216:I222)</f>
        <v>0</v>
      </c>
    </row>
    <row r="216" spans="1:9" ht="24">
      <c r="A216" s="96" t="s">
        <v>100</v>
      </c>
      <c r="B216" s="71">
        <v>100868</v>
      </c>
      <c r="C216" s="71" t="s">
        <v>61</v>
      </c>
      <c r="D216" s="139" t="s">
        <v>498</v>
      </c>
      <c r="E216" s="49" t="s">
        <v>8</v>
      </c>
      <c r="F216" s="49">
        <v>14</v>
      </c>
      <c r="G216" s="95"/>
      <c r="H216" s="98">
        <f>G216*$H$11+G216</f>
        <v>0</v>
      </c>
      <c r="I216" s="99">
        <f t="shared" si="22"/>
        <v>0</v>
      </c>
    </row>
    <row r="217" spans="1:9" ht="24">
      <c r="A217" s="96" t="s">
        <v>101</v>
      </c>
      <c r="B217" s="71">
        <v>100866</v>
      </c>
      <c r="C217" s="71" t="s">
        <v>61</v>
      </c>
      <c r="D217" s="139" t="s">
        <v>24</v>
      </c>
      <c r="E217" s="49" t="s">
        <v>8</v>
      </c>
      <c r="F217" s="49">
        <v>16</v>
      </c>
      <c r="G217" s="95"/>
      <c r="H217" s="98">
        <f>G217*$H$11+G217</f>
        <v>0</v>
      </c>
      <c r="I217" s="99">
        <f t="shared" si="22"/>
        <v>0</v>
      </c>
    </row>
    <row r="218" spans="1:9" ht="24">
      <c r="A218" s="96" t="s">
        <v>102</v>
      </c>
      <c r="B218" s="71">
        <v>100867</v>
      </c>
      <c r="C218" s="71" t="s">
        <v>61</v>
      </c>
      <c r="D218" s="139" t="s">
        <v>499</v>
      </c>
      <c r="E218" s="49" t="s">
        <v>8</v>
      </c>
      <c r="F218" s="49">
        <v>7</v>
      </c>
      <c r="G218" s="95"/>
      <c r="H218" s="98">
        <f t="shared" ref="H218:H222" si="28">G218*$H$11+G218</f>
        <v>0</v>
      </c>
      <c r="I218" s="99">
        <f t="shared" si="22"/>
        <v>0</v>
      </c>
    </row>
    <row r="219" spans="1:9" ht="24">
      <c r="A219" s="96" t="s">
        <v>96</v>
      </c>
      <c r="B219" s="71">
        <v>99855</v>
      </c>
      <c r="C219" s="71" t="s">
        <v>61</v>
      </c>
      <c r="D219" s="139" t="s">
        <v>500</v>
      </c>
      <c r="E219" s="49" t="s">
        <v>9</v>
      </c>
      <c r="F219" s="49">
        <v>18.399999999999999</v>
      </c>
      <c r="G219" s="95"/>
      <c r="H219" s="98">
        <f t="shared" si="28"/>
        <v>0</v>
      </c>
      <c r="I219" s="99">
        <f t="shared" si="22"/>
        <v>0</v>
      </c>
    </row>
    <row r="220" spans="1:9" ht="24">
      <c r="A220" s="96" t="s">
        <v>103</v>
      </c>
      <c r="B220" s="71">
        <v>100865</v>
      </c>
      <c r="C220" s="71" t="s">
        <v>61</v>
      </c>
      <c r="D220" s="139" t="s">
        <v>23</v>
      </c>
      <c r="E220" s="49" t="s">
        <v>8</v>
      </c>
      <c r="F220" s="49">
        <v>2</v>
      </c>
      <c r="G220" s="95"/>
      <c r="H220" s="98">
        <f t="shared" si="28"/>
        <v>0</v>
      </c>
      <c r="I220" s="99">
        <f t="shared" si="22"/>
        <v>0</v>
      </c>
    </row>
    <row r="221" spans="1:9" ht="24">
      <c r="A221" s="96" t="s">
        <v>316</v>
      </c>
      <c r="B221" s="71">
        <v>100875</v>
      </c>
      <c r="C221" s="71" t="s">
        <v>61</v>
      </c>
      <c r="D221" s="139" t="s">
        <v>25</v>
      </c>
      <c r="E221" s="49" t="s">
        <v>8</v>
      </c>
      <c r="F221" s="49">
        <v>2</v>
      </c>
      <c r="G221" s="95"/>
      <c r="H221" s="98">
        <f t="shared" si="28"/>
        <v>0</v>
      </c>
      <c r="I221" s="99">
        <f t="shared" si="22"/>
        <v>0</v>
      </c>
    </row>
    <row r="222" spans="1:9">
      <c r="A222" s="96" t="s">
        <v>317</v>
      </c>
      <c r="B222" s="71">
        <v>3805</v>
      </c>
      <c r="C222" s="71" t="s">
        <v>196</v>
      </c>
      <c r="D222" s="158" t="s">
        <v>566</v>
      </c>
      <c r="E222" s="49" t="s">
        <v>8</v>
      </c>
      <c r="F222" s="49">
        <v>7</v>
      </c>
      <c r="G222" s="95"/>
      <c r="H222" s="98">
        <f t="shared" si="28"/>
        <v>0</v>
      </c>
      <c r="I222" s="99">
        <f t="shared" si="22"/>
        <v>0</v>
      </c>
    </row>
    <row r="223" spans="1:9" ht="27.75" customHeight="1">
      <c r="A223" s="53">
        <v>15</v>
      </c>
      <c r="B223" s="47"/>
      <c r="C223" s="47"/>
      <c r="D223" s="103" t="s">
        <v>318</v>
      </c>
      <c r="E223" s="47"/>
      <c r="F223" s="97"/>
      <c r="G223" s="44"/>
      <c r="H223" s="44"/>
      <c r="I223" s="52">
        <f>SUM(I224)</f>
        <v>0</v>
      </c>
    </row>
    <row r="224" spans="1:9" ht="44.25" customHeight="1">
      <c r="A224" s="96" t="s">
        <v>104</v>
      </c>
      <c r="B224" s="71">
        <v>102257</v>
      </c>
      <c r="C224" s="71" t="s">
        <v>61</v>
      </c>
      <c r="D224" s="139" t="s">
        <v>501</v>
      </c>
      <c r="E224" s="49" t="s">
        <v>78</v>
      </c>
      <c r="F224" s="49">
        <v>11.52</v>
      </c>
      <c r="G224" s="95"/>
      <c r="H224" s="98">
        <f>G224*$H$11+G224</f>
        <v>0</v>
      </c>
      <c r="I224" s="99">
        <f t="shared" ref="I224:I235" si="29">H224*F224</f>
        <v>0</v>
      </c>
    </row>
    <row r="225" spans="1:9" ht="30" customHeight="1">
      <c r="A225" s="53">
        <v>16</v>
      </c>
      <c r="B225" s="47"/>
      <c r="C225" s="47"/>
      <c r="D225" s="103" t="s">
        <v>319</v>
      </c>
      <c r="E225" s="47"/>
      <c r="F225" s="97"/>
      <c r="G225" s="44"/>
      <c r="H225" s="44"/>
      <c r="I225" s="52">
        <f>SUM(I226:I236)</f>
        <v>0</v>
      </c>
    </row>
    <row r="226" spans="1:9" ht="37.5" customHeight="1">
      <c r="A226" s="96" t="s">
        <v>105</v>
      </c>
      <c r="B226" s="71">
        <v>12021</v>
      </c>
      <c r="C226" s="71" t="s">
        <v>196</v>
      </c>
      <c r="D226" s="142" t="s">
        <v>502</v>
      </c>
      <c r="E226" s="71" t="s">
        <v>8</v>
      </c>
      <c r="F226" s="71">
        <v>53</v>
      </c>
      <c r="G226" s="95"/>
      <c r="H226" s="98">
        <f>G226*$H$11+G226</f>
        <v>0</v>
      </c>
      <c r="I226" s="99">
        <f t="shared" si="29"/>
        <v>0</v>
      </c>
    </row>
    <row r="227" spans="1:9" ht="35.25" customHeight="1">
      <c r="A227" s="96" t="s">
        <v>587</v>
      </c>
      <c r="B227" s="71">
        <v>97599</v>
      </c>
      <c r="C227" s="71" t="s">
        <v>61</v>
      </c>
      <c r="D227" s="139" t="s">
        <v>503</v>
      </c>
      <c r="E227" s="49" t="s">
        <v>8</v>
      </c>
      <c r="F227" s="49">
        <v>9</v>
      </c>
      <c r="G227" s="95"/>
      <c r="H227" s="98">
        <f>G227*$H$11+G227</f>
        <v>0</v>
      </c>
      <c r="I227" s="99">
        <f>H227*F227</f>
        <v>0</v>
      </c>
    </row>
    <row r="228" spans="1:9" ht="24">
      <c r="A228" s="96" t="s">
        <v>106</v>
      </c>
      <c r="B228" s="71">
        <v>97607</v>
      </c>
      <c r="C228" s="71" t="s">
        <v>61</v>
      </c>
      <c r="D228" s="139" t="s">
        <v>504</v>
      </c>
      <c r="E228" s="49" t="s">
        <v>8</v>
      </c>
      <c r="F228" s="49">
        <v>37</v>
      </c>
      <c r="G228" s="95"/>
      <c r="H228" s="98">
        <f t="shared" ref="H228:H235" si="30">G228*$H$11+G228</f>
        <v>0</v>
      </c>
      <c r="I228" s="99">
        <f t="shared" si="29"/>
        <v>0</v>
      </c>
    </row>
    <row r="229" spans="1:9">
      <c r="A229" s="96" t="s">
        <v>588</v>
      </c>
      <c r="B229" s="71">
        <v>13157</v>
      </c>
      <c r="C229" s="71" t="s">
        <v>196</v>
      </c>
      <c r="D229" s="142" t="s">
        <v>505</v>
      </c>
      <c r="E229" s="71" t="s">
        <v>8</v>
      </c>
      <c r="F229" s="71">
        <v>55</v>
      </c>
      <c r="G229" s="95"/>
      <c r="H229" s="98">
        <f t="shared" si="30"/>
        <v>0</v>
      </c>
      <c r="I229" s="99">
        <f t="shared" si="29"/>
        <v>0</v>
      </c>
    </row>
    <row r="230" spans="1:9" ht="24">
      <c r="A230" s="96" t="s">
        <v>589</v>
      </c>
      <c r="B230" s="71">
        <v>11952</v>
      </c>
      <c r="C230" s="71" t="s">
        <v>196</v>
      </c>
      <c r="D230" s="142" t="s">
        <v>506</v>
      </c>
      <c r="E230" s="71" t="s">
        <v>8</v>
      </c>
      <c r="F230" s="71">
        <v>20</v>
      </c>
      <c r="G230" s="95"/>
      <c r="H230" s="98">
        <f t="shared" si="30"/>
        <v>0</v>
      </c>
      <c r="I230" s="99">
        <f t="shared" si="29"/>
        <v>0</v>
      </c>
    </row>
    <row r="231" spans="1:9" ht="48" customHeight="1">
      <c r="A231" s="96" t="s">
        <v>590</v>
      </c>
      <c r="B231" s="71" t="s">
        <v>507</v>
      </c>
      <c r="C231" s="71" t="s">
        <v>185</v>
      </c>
      <c r="D231" s="104" t="s">
        <v>543</v>
      </c>
      <c r="E231" s="71" t="s">
        <v>8</v>
      </c>
      <c r="F231" s="71">
        <v>4</v>
      </c>
      <c r="G231" s="95"/>
      <c r="H231" s="98">
        <f t="shared" si="30"/>
        <v>0</v>
      </c>
      <c r="I231" s="99">
        <f t="shared" si="29"/>
        <v>0</v>
      </c>
    </row>
    <row r="232" spans="1:9" ht="24">
      <c r="A232" s="96" t="s">
        <v>591</v>
      </c>
      <c r="B232" s="71">
        <v>12903</v>
      </c>
      <c r="C232" s="71" t="s">
        <v>196</v>
      </c>
      <c r="D232" s="142" t="s">
        <v>508</v>
      </c>
      <c r="E232" s="71" t="s">
        <v>8</v>
      </c>
      <c r="F232" s="71">
        <v>3</v>
      </c>
      <c r="G232" s="95"/>
      <c r="H232" s="98">
        <f t="shared" ref="H232:H234" si="31">G232*$H$11+G232</f>
        <v>0</v>
      </c>
      <c r="I232" s="99">
        <f t="shared" ref="I232:I234" si="32">H232*F232</f>
        <v>0</v>
      </c>
    </row>
    <row r="233" spans="1:9" ht="24">
      <c r="A233" s="96" t="s">
        <v>592</v>
      </c>
      <c r="B233" s="71">
        <v>12910</v>
      </c>
      <c r="C233" s="71" t="s">
        <v>196</v>
      </c>
      <c r="D233" s="142" t="s">
        <v>509</v>
      </c>
      <c r="E233" s="71" t="s">
        <v>8</v>
      </c>
      <c r="F233" s="71">
        <v>3</v>
      </c>
      <c r="G233" s="95"/>
      <c r="H233" s="98">
        <f t="shared" si="31"/>
        <v>0</v>
      </c>
      <c r="I233" s="99">
        <f t="shared" si="32"/>
        <v>0</v>
      </c>
    </row>
    <row r="234" spans="1:9" ht="40.5" customHeight="1">
      <c r="A234" s="96" t="s">
        <v>593</v>
      </c>
      <c r="B234" s="71">
        <v>12368</v>
      </c>
      <c r="C234" s="71" t="s">
        <v>196</v>
      </c>
      <c r="D234" s="142" t="s">
        <v>510</v>
      </c>
      <c r="E234" s="71" t="s">
        <v>8</v>
      </c>
      <c r="F234" s="71">
        <v>29</v>
      </c>
      <c r="G234" s="95"/>
      <c r="H234" s="98">
        <f t="shared" si="31"/>
        <v>0</v>
      </c>
      <c r="I234" s="99">
        <f t="shared" si="32"/>
        <v>0</v>
      </c>
    </row>
    <row r="235" spans="1:9" ht="60">
      <c r="A235" s="96" t="s">
        <v>594</v>
      </c>
      <c r="B235" s="71" t="s">
        <v>511</v>
      </c>
      <c r="C235" s="71" t="s">
        <v>185</v>
      </c>
      <c r="D235" s="104" t="s">
        <v>544</v>
      </c>
      <c r="E235" s="49" t="s">
        <v>8</v>
      </c>
      <c r="F235" s="49">
        <v>5</v>
      </c>
      <c r="G235" s="95"/>
      <c r="H235" s="98">
        <f t="shared" si="30"/>
        <v>0</v>
      </c>
      <c r="I235" s="99">
        <f t="shared" si="29"/>
        <v>0</v>
      </c>
    </row>
    <row r="236" spans="1:9" ht="56.25" customHeight="1">
      <c r="A236" s="96" t="s">
        <v>595</v>
      </c>
      <c r="B236" s="71" t="s">
        <v>512</v>
      </c>
      <c r="C236" s="71" t="s">
        <v>185</v>
      </c>
      <c r="D236" s="159" t="s">
        <v>545</v>
      </c>
      <c r="E236" s="49" t="s">
        <v>8</v>
      </c>
      <c r="F236" s="49">
        <v>9</v>
      </c>
      <c r="G236" s="95"/>
      <c r="H236" s="98">
        <f t="shared" ref="H236" si="33">G236*$H$11+G236</f>
        <v>0</v>
      </c>
      <c r="I236" s="99">
        <f t="shared" ref="I236" si="34">H236*F236</f>
        <v>0</v>
      </c>
    </row>
    <row r="237" spans="1:9" ht="30" customHeight="1">
      <c r="A237" s="53">
        <v>17</v>
      </c>
      <c r="B237" s="47"/>
      <c r="C237" s="47"/>
      <c r="D237" s="103" t="s">
        <v>107</v>
      </c>
      <c r="E237" s="47"/>
      <c r="F237" s="97"/>
      <c r="G237" s="44"/>
      <c r="H237" s="44"/>
      <c r="I237" s="52">
        <f>SUM(I238:I245)</f>
        <v>0</v>
      </c>
    </row>
    <row r="238" spans="1:9" ht="36" customHeight="1">
      <c r="A238" s="48" t="s">
        <v>108</v>
      </c>
      <c r="B238" s="71">
        <v>88485</v>
      </c>
      <c r="C238" s="49" t="s">
        <v>61</v>
      </c>
      <c r="D238" s="139" t="s">
        <v>513</v>
      </c>
      <c r="E238" s="49" t="s">
        <v>78</v>
      </c>
      <c r="F238" s="49">
        <v>2738.36</v>
      </c>
      <c r="G238" s="95"/>
      <c r="H238" s="50">
        <f>G238*$H$11+G238</f>
        <v>0</v>
      </c>
      <c r="I238" s="51">
        <f t="shared" ref="I238:I247" si="35">H238*F238</f>
        <v>0</v>
      </c>
    </row>
    <row r="239" spans="1:9" ht="39.75" customHeight="1">
      <c r="A239" s="48" t="s">
        <v>109</v>
      </c>
      <c r="B239" s="71">
        <v>96135</v>
      </c>
      <c r="C239" s="49" t="s">
        <v>61</v>
      </c>
      <c r="D239" s="139" t="s">
        <v>514</v>
      </c>
      <c r="E239" s="49" t="s">
        <v>78</v>
      </c>
      <c r="F239" s="49">
        <v>705.26</v>
      </c>
      <c r="G239" s="95"/>
      <c r="H239" s="50">
        <f t="shared" ref="H239:H242" si="36">G239*$H$11+G239</f>
        <v>0</v>
      </c>
      <c r="I239" s="51">
        <f t="shared" si="35"/>
        <v>0</v>
      </c>
    </row>
    <row r="240" spans="1:9" ht="38.25" customHeight="1">
      <c r="A240" s="48" t="s">
        <v>110</v>
      </c>
      <c r="B240" s="71">
        <v>102197</v>
      </c>
      <c r="C240" s="49" t="s">
        <v>61</v>
      </c>
      <c r="D240" s="139" t="s">
        <v>515</v>
      </c>
      <c r="E240" s="49" t="s">
        <v>78</v>
      </c>
      <c r="F240" s="49">
        <v>132</v>
      </c>
      <c r="G240" s="95"/>
      <c r="H240" s="50">
        <f t="shared" si="36"/>
        <v>0</v>
      </c>
      <c r="I240" s="51">
        <f t="shared" si="35"/>
        <v>0</v>
      </c>
    </row>
    <row r="241" spans="1:9" ht="39.75" customHeight="1">
      <c r="A241" s="48" t="s">
        <v>111</v>
      </c>
      <c r="B241" s="71">
        <v>104641</v>
      </c>
      <c r="C241" s="49" t="s">
        <v>61</v>
      </c>
      <c r="D241" s="139" t="s">
        <v>516</v>
      </c>
      <c r="E241" s="49" t="s">
        <v>78</v>
      </c>
      <c r="F241" s="49">
        <v>3798.54</v>
      </c>
      <c r="G241" s="95"/>
      <c r="H241" s="50">
        <f t="shared" ref="H241" si="37">G241*$H$11+G241</f>
        <v>0</v>
      </c>
      <c r="I241" s="51">
        <f t="shared" ref="I241" si="38">H241*F241</f>
        <v>0</v>
      </c>
    </row>
    <row r="242" spans="1:9" ht="41.25" customHeight="1">
      <c r="A242" s="48" t="s">
        <v>320</v>
      </c>
      <c r="B242" s="71">
        <v>96134</v>
      </c>
      <c r="C242" s="49" t="s">
        <v>61</v>
      </c>
      <c r="D242" s="139" t="s">
        <v>517</v>
      </c>
      <c r="E242" s="49" t="s">
        <v>78</v>
      </c>
      <c r="F242" s="49">
        <v>1647.36</v>
      </c>
      <c r="G242" s="95"/>
      <c r="H242" s="50">
        <f t="shared" si="36"/>
        <v>0</v>
      </c>
      <c r="I242" s="51">
        <f t="shared" si="35"/>
        <v>0</v>
      </c>
    </row>
    <row r="243" spans="1:9" ht="41.25" customHeight="1">
      <c r="A243" s="48" t="s">
        <v>321</v>
      </c>
      <c r="B243" s="71">
        <v>102219</v>
      </c>
      <c r="C243" s="49" t="s">
        <v>61</v>
      </c>
      <c r="D243" s="139" t="s">
        <v>28</v>
      </c>
      <c r="E243" s="49" t="s">
        <v>78</v>
      </c>
      <c r="F243" s="49">
        <v>240.39</v>
      </c>
      <c r="G243" s="95"/>
      <c r="H243" s="50">
        <f>G243*$H$11+G243</f>
        <v>0</v>
      </c>
      <c r="I243" s="51">
        <f>H243*F243</f>
        <v>0</v>
      </c>
    </row>
    <row r="244" spans="1:9" ht="41.25" customHeight="1">
      <c r="A244" s="48" t="s">
        <v>322</v>
      </c>
      <c r="B244" s="71">
        <v>104639</v>
      </c>
      <c r="C244" s="49" t="s">
        <v>61</v>
      </c>
      <c r="D244" s="139" t="s">
        <v>518</v>
      </c>
      <c r="E244" s="49" t="s">
        <v>78</v>
      </c>
      <c r="F244" s="49">
        <v>566.48</v>
      </c>
      <c r="G244" s="95"/>
      <c r="H244" s="50">
        <f t="shared" ref="H244:H245" si="39">G244*$H$11+G244</f>
        <v>0</v>
      </c>
      <c r="I244" s="51">
        <f t="shared" ref="I244:I245" si="40">H244*F244</f>
        <v>0</v>
      </c>
    </row>
    <row r="245" spans="1:9" ht="41.25" customHeight="1">
      <c r="A245" s="48" t="s">
        <v>323</v>
      </c>
      <c r="B245" s="71">
        <v>102491</v>
      </c>
      <c r="C245" s="49" t="s">
        <v>61</v>
      </c>
      <c r="D245" s="139" t="s">
        <v>519</v>
      </c>
      <c r="E245" s="49" t="s">
        <v>78</v>
      </c>
      <c r="F245" s="49">
        <v>253.97</v>
      </c>
      <c r="G245" s="95"/>
      <c r="H245" s="50">
        <f t="shared" si="39"/>
        <v>0</v>
      </c>
      <c r="I245" s="51">
        <f t="shared" si="40"/>
        <v>0</v>
      </c>
    </row>
    <row r="246" spans="1:9" ht="30" customHeight="1">
      <c r="A246" s="53">
        <v>18</v>
      </c>
      <c r="B246" s="47"/>
      <c r="C246" s="47"/>
      <c r="D246" s="103" t="s">
        <v>324</v>
      </c>
      <c r="E246" s="47"/>
      <c r="F246" s="97"/>
      <c r="G246" s="44"/>
      <c r="H246" s="44"/>
      <c r="I246" s="52">
        <f>SUM(I247)</f>
        <v>0</v>
      </c>
    </row>
    <row r="247" spans="1:9" ht="39.75" customHeight="1">
      <c r="A247" s="96" t="s">
        <v>112</v>
      </c>
      <c r="B247" s="71">
        <v>12182</v>
      </c>
      <c r="C247" s="71" t="s">
        <v>196</v>
      </c>
      <c r="D247" s="142" t="s">
        <v>520</v>
      </c>
      <c r="E247" s="71" t="s">
        <v>78</v>
      </c>
      <c r="F247" s="71">
        <v>12.89</v>
      </c>
      <c r="G247" s="95"/>
      <c r="H247" s="98">
        <f t="shared" ref="H247" si="41">G247*$H$11+G247</f>
        <v>0</v>
      </c>
      <c r="I247" s="99">
        <f t="shared" si="35"/>
        <v>0</v>
      </c>
    </row>
    <row r="248" spans="1:9" ht="30" customHeight="1">
      <c r="A248" s="53">
        <v>19</v>
      </c>
      <c r="B248" s="47"/>
      <c r="C248" s="47"/>
      <c r="D248" s="103" t="s">
        <v>325</v>
      </c>
      <c r="E248" s="47"/>
      <c r="F248" s="97"/>
      <c r="G248" s="44"/>
      <c r="H248" s="44"/>
      <c r="I248" s="52">
        <f>SUM(I249:I250)</f>
        <v>0</v>
      </c>
    </row>
    <row r="249" spans="1:9" ht="35.25" customHeight="1">
      <c r="A249" s="48" t="s">
        <v>113</v>
      </c>
      <c r="B249" s="71" t="s">
        <v>560</v>
      </c>
      <c r="C249" s="49" t="s">
        <v>185</v>
      </c>
      <c r="D249" s="139" t="s">
        <v>521</v>
      </c>
      <c r="E249" s="49" t="s">
        <v>8</v>
      </c>
      <c r="F249" s="49">
        <v>34</v>
      </c>
      <c r="G249" s="95"/>
      <c r="H249" s="50">
        <f>G249*$H$11+G249</f>
        <v>0</v>
      </c>
      <c r="I249" s="51">
        <f t="shared" ref="I249:I272" si="42">H249*F249</f>
        <v>0</v>
      </c>
    </row>
    <row r="250" spans="1:9" ht="37.5" customHeight="1">
      <c r="A250" s="48" t="s">
        <v>114</v>
      </c>
      <c r="B250" s="71">
        <v>7771</v>
      </c>
      <c r="C250" s="49" t="s">
        <v>196</v>
      </c>
      <c r="D250" s="142" t="s">
        <v>522</v>
      </c>
      <c r="E250" s="71" t="s">
        <v>78</v>
      </c>
      <c r="F250" s="71">
        <v>2.76</v>
      </c>
      <c r="G250" s="95"/>
      <c r="H250" s="50">
        <f t="shared" ref="H250" si="43">G250*$H$11+G250</f>
        <v>0</v>
      </c>
      <c r="I250" s="51">
        <f t="shared" si="42"/>
        <v>0</v>
      </c>
    </row>
    <row r="251" spans="1:9" ht="30" customHeight="1">
      <c r="A251" s="53">
        <v>20</v>
      </c>
      <c r="B251" s="47"/>
      <c r="C251" s="47"/>
      <c r="D251" s="103" t="s">
        <v>326</v>
      </c>
      <c r="E251" s="47"/>
      <c r="F251" s="97"/>
      <c r="G251" s="44"/>
      <c r="H251" s="44"/>
      <c r="I251" s="52">
        <f>SUM(I252)</f>
        <v>0</v>
      </c>
    </row>
    <row r="252" spans="1:9" ht="36" customHeight="1">
      <c r="A252" s="96" t="s">
        <v>115</v>
      </c>
      <c r="B252" s="71">
        <v>103946</v>
      </c>
      <c r="C252" s="71" t="s">
        <v>61</v>
      </c>
      <c r="D252" s="142" t="s">
        <v>523</v>
      </c>
      <c r="E252" s="71" t="s">
        <v>78</v>
      </c>
      <c r="F252" s="71">
        <v>364.85</v>
      </c>
      <c r="G252" s="95"/>
      <c r="H252" s="98">
        <f>G252*$H$11+G252</f>
        <v>0</v>
      </c>
      <c r="I252" s="99">
        <f t="shared" si="42"/>
        <v>0</v>
      </c>
    </row>
    <row r="253" spans="1:9" ht="30" customHeight="1">
      <c r="A253" s="53">
        <v>21</v>
      </c>
      <c r="B253" s="47"/>
      <c r="C253" s="47"/>
      <c r="D253" s="103" t="s">
        <v>327</v>
      </c>
      <c r="E253" s="47"/>
      <c r="F253" s="97"/>
      <c r="G253" s="44"/>
      <c r="H253" s="44"/>
      <c r="I253" s="52">
        <f>SUM(I254:I260)</f>
        <v>0</v>
      </c>
    </row>
    <row r="254" spans="1:9" ht="31.5" customHeight="1">
      <c r="A254" s="48" t="s">
        <v>328</v>
      </c>
      <c r="B254" s="71">
        <v>89865</v>
      </c>
      <c r="C254" s="49" t="s">
        <v>61</v>
      </c>
      <c r="D254" s="139" t="s">
        <v>524</v>
      </c>
      <c r="E254" s="49" t="s">
        <v>9</v>
      </c>
      <c r="F254" s="49">
        <v>100</v>
      </c>
      <c r="G254" s="95"/>
      <c r="H254" s="50">
        <f>G254*$H$11+G254</f>
        <v>0</v>
      </c>
      <c r="I254" s="51">
        <f t="shared" si="42"/>
        <v>0</v>
      </c>
    </row>
    <row r="255" spans="1:9" ht="35.25" customHeight="1">
      <c r="A255" s="48" t="s">
        <v>329</v>
      </c>
      <c r="B255" s="71">
        <v>103290</v>
      </c>
      <c r="C255" s="49" t="s">
        <v>61</v>
      </c>
      <c r="D255" s="139" t="s">
        <v>525</v>
      </c>
      <c r="E255" s="49" t="s">
        <v>9</v>
      </c>
      <c r="F255" s="49">
        <v>207.15</v>
      </c>
      <c r="G255" s="95"/>
      <c r="H255" s="50">
        <f t="shared" ref="H255:H272" si="44">G255*$H$11+G255</f>
        <v>0</v>
      </c>
      <c r="I255" s="51">
        <f t="shared" si="42"/>
        <v>0</v>
      </c>
    </row>
    <row r="256" spans="1:9" ht="39" customHeight="1">
      <c r="A256" s="48" t="s">
        <v>330</v>
      </c>
      <c r="B256" s="71">
        <v>89868</v>
      </c>
      <c r="C256" s="49" t="s">
        <v>61</v>
      </c>
      <c r="D256" s="139" t="s">
        <v>526</v>
      </c>
      <c r="E256" s="49" t="s">
        <v>8</v>
      </c>
      <c r="F256" s="49">
        <v>84</v>
      </c>
      <c r="G256" s="95"/>
      <c r="H256" s="50">
        <f t="shared" si="44"/>
        <v>0</v>
      </c>
      <c r="I256" s="51">
        <f t="shared" si="42"/>
        <v>0</v>
      </c>
    </row>
    <row r="257" spans="1:9" ht="36" customHeight="1">
      <c r="A257" s="48" t="s">
        <v>331</v>
      </c>
      <c r="B257" s="71">
        <v>103291</v>
      </c>
      <c r="C257" s="71" t="s">
        <v>61</v>
      </c>
      <c r="D257" s="139" t="s">
        <v>527</v>
      </c>
      <c r="E257" s="49" t="s">
        <v>9</v>
      </c>
      <c r="F257" s="49">
        <v>58.72</v>
      </c>
      <c r="G257" s="95"/>
      <c r="H257" s="98">
        <f t="shared" si="44"/>
        <v>0</v>
      </c>
      <c r="I257" s="99">
        <f t="shared" si="42"/>
        <v>0</v>
      </c>
    </row>
    <row r="258" spans="1:9" ht="36" customHeight="1">
      <c r="A258" s="48" t="s">
        <v>332</v>
      </c>
      <c r="B258" s="71">
        <v>89867</v>
      </c>
      <c r="C258" s="71" t="s">
        <v>61</v>
      </c>
      <c r="D258" s="139" t="s">
        <v>528</v>
      </c>
      <c r="E258" s="49" t="s">
        <v>8</v>
      </c>
      <c r="F258" s="49">
        <v>63</v>
      </c>
      <c r="G258" s="95"/>
      <c r="H258" s="98">
        <f t="shared" si="44"/>
        <v>0</v>
      </c>
      <c r="I258" s="99">
        <f t="shared" si="42"/>
        <v>0</v>
      </c>
    </row>
    <row r="259" spans="1:9" ht="36" customHeight="1">
      <c r="A259" s="48" t="s">
        <v>333</v>
      </c>
      <c r="B259" s="71">
        <v>103292</v>
      </c>
      <c r="C259" s="71" t="s">
        <v>61</v>
      </c>
      <c r="D259" s="139" t="s">
        <v>529</v>
      </c>
      <c r="E259" s="49" t="s">
        <v>9</v>
      </c>
      <c r="F259" s="49">
        <v>70.709999999999994</v>
      </c>
      <c r="G259" s="95"/>
      <c r="H259" s="98">
        <f t="shared" si="44"/>
        <v>0</v>
      </c>
      <c r="I259" s="99">
        <f t="shared" si="42"/>
        <v>0</v>
      </c>
    </row>
    <row r="260" spans="1:9" ht="36" customHeight="1">
      <c r="A260" s="48" t="s">
        <v>334</v>
      </c>
      <c r="B260" s="71">
        <v>103289</v>
      </c>
      <c r="C260" s="71" t="s">
        <v>61</v>
      </c>
      <c r="D260" s="139" t="s">
        <v>530</v>
      </c>
      <c r="E260" s="49" t="s">
        <v>9</v>
      </c>
      <c r="F260" s="49">
        <v>288.54000000000002</v>
      </c>
      <c r="G260" s="95"/>
      <c r="H260" s="98">
        <f t="shared" si="44"/>
        <v>0</v>
      </c>
      <c r="I260" s="99">
        <f t="shared" si="42"/>
        <v>0</v>
      </c>
    </row>
    <row r="261" spans="1:9" ht="30" customHeight="1">
      <c r="A261" s="53">
        <v>22</v>
      </c>
      <c r="B261" s="47"/>
      <c r="C261" s="47"/>
      <c r="D261" s="103" t="s">
        <v>335</v>
      </c>
      <c r="E261" s="47"/>
      <c r="F261" s="97"/>
      <c r="G261" s="44"/>
      <c r="H261" s="44"/>
      <c r="I261" s="52">
        <f>SUM(I262:I270)</f>
        <v>0</v>
      </c>
    </row>
    <row r="262" spans="1:9" ht="36" customHeight="1">
      <c r="A262" s="96" t="s">
        <v>336</v>
      </c>
      <c r="B262" s="71" t="s">
        <v>552</v>
      </c>
      <c r="C262" s="71" t="s">
        <v>185</v>
      </c>
      <c r="D262" s="139" t="s">
        <v>431</v>
      </c>
      <c r="E262" s="49" t="s">
        <v>9</v>
      </c>
      <c r="F262" s="49">
        <v>120</v>
      </c>
      <c r="G262" s="95"/>
      <c r="H262" s="98">
        <f t="shared" si="44"/>
        <v>0</v>
      </c>
      <c r="I262" s="99">
        <f t="shared" si="42"/>
        <v>0</v>
      </c>
    </row>
    <row r="263" spans="1:9" ht="36" customHeight="1">
      <c r="A263" s="96" t="s">
        <v>337</v>
      </c>
      <c r="B263" s="71">
        <v>91837</v>
      </c>
      <c r="C263" s="71" t="s">
        <v>61</v>
      </c>
      <c r="D263" s="139" t="s">
        <v>531</v>
      </c>
      <c r="E263" s="49" t="s">
        <v>9</v>
      </c>
      <c r="F263" s="49">
        <v>10</v>
      </c>
      <c r="G263" s="95"/>
      <c r="H263" s="98">
        <f t="shared" si="44"/>
        <v>0</v>
      </c>
      <c r="I263" s="99">
        <f t="shared" si="42"/>
        <v>0</v>
      </c>
    </row>
    <row r="264" spans="1:9" ht="36" customHeight="1">
      <c r="A264" s="96" t="s">
        <v>338</v>
      </c>
      <c r="B264" s="71">
        <v>91859</v>
      </c>
      <c r="C264" s="71" t="s">
        <v>61</v>
      </c>
      <c r="D264" s="139" t="s">
        <v>433</v>
      </c>
      <c r="E264" s="49" t="s">
        <v>9</v>
      </c>
      <c r="F264" s="49">
        <v>50</v>
      </c>
      <c r="G264" s="95"/>
      <c r="H264" s="98">
        <f t="shared" si="44"/>
        <v>0</v>
      </c>
      <c r="I264" s="99">
        <f t="shared" si="42"/>
        <v>0</v>
      </c>
    </row>
    <row r="265" spans="1:9" ht="36" customHeight="1">
      <c r="A265" s="96" t="s">
        <v>339</v>
      </c>
      <c r="B265" s="71" t="s">
        <v>561</v>
      </c>
      <c r="C265" s="71" t="s">
        <v>185</v>
      </c>
      <c r="D265" s="139" t="s">
        <v>532</v>
      </c>
      <c r="E265" s="49" t="s">
        <v>9</v>
      </c>
      <c r="F265" s="49">
        <v>140</v>
      </c>
      <c r="G265" s="95"/>
      <c r="H265" s="98">
        <f t="shared" si="44"/>
        <v>0</v>
      </c>
      <c r="I265" s="99">
        <f t="shared" si="42"/>
        <v>0</v>
      </c>
    </row>
    <row r="266" spans="1:9" ht="36" customHeight="1">
      <c r="A266" s="96" t="s">
        <v>340</v>
      </c>
      <c r="B266" s="71" t="s">
        <v>554</v>
      </c>
      <c r="C266" s="71" t="s">
        <v>185</v>
      </c>
      <c r="D266" s="139" t="s">
        <v>434</v>
      </c>
      <c r="E266" s="49" t="s">
        <v>9</v>
      </c>
      <c r="F266" s="49">
        <v>30</v>
      </c>
      <c r="G266" s="95"/>
      <c r="H266" s="98">
        <f t="shared" si="44"/>
        <v>0</v>
      </c>
      <c r="I266" s="99">
        <f t="shared" si="42"/>
        <v>0</v>
      </c>
    </row>
    <row r="267" spans="1:9" ht="36" customHeight="1">
      <c r="A267" s="96" t="s">
        <v>341</v>
      </c>
      <c r="B267" s="71">
        <v>95802</v>
      </c>
      <c r="C267" s="71" t="s">
        <v>61</v>
      </c>
      <c r="D267" s="139" t="s">
        <v>439</v>
      </c>
      <c r="E267" s="49" t="s">
        <v>8</v>
      </c>
      <c r="F267" s="49">
        <v>6</v>
      </c>
      <c r="G267" s="95"/>
      <c r="H267" s="98">
        <f t="shared" si="44"/>
        <v>0</v>
      </c>
      <c r="I267" s="99">
        <f t="shared" si="42"/>
        <v>0</v>
      </c>
    </row>
    <row r="268" spans="1:9" ht="36" customHeight="1">
      <c r="A268" s="96" t="s">
        <v>342</v>
      </c>
      <c r="B268" s="71">
        <v>12890</v>
      </c>
      <c r="C268" s="71" t="s">
        <v>196</v>
      </c>
      <c r="D268" s="142" t="s">
        <v>533</v>
      </c>
      <c r="E268" s="49" t="s">
        <v>8</v>
      </c>
      <c r="F268" s="71">
        <v>2</v>
      </c>
      <c r="G268" s="95"/>
      <c r="H268" s="98">
        <f t="shared" si="44"/>
        <v>0</v>
      </c>
      <c r="I268" s="99">
        <f t="shared" si="42"/>
        <v>0</v>
      </c>
    </row>
    <row r="269" spans="1:9" ht="36" customHeight="1">
      <c r="A269" s="96" t="s">
        <v>343</v>
      </c>
      <c r="B269" s="71">
        <v>92021</v>
      </c>
      <c r="C269" s="71" t="s">
        <v>61</v>
      </c>
      <c r="D269" s="139" t="s">
        <v>534</v>
      </c>
      <c r="E269" s="49" t="s">
        <v>8</v>
      </c>
      <c r="F269" s="49">
        <v>30</v>
      </c>
      <c r="G269" s="95"/>
      <c r="H269" s="98">
        <f t="shared" si="44"/>
        <v>0</v>
      </c>
      <c r="I269" s="99">
        <f t="shared" si="42"/>
        <v>0</v>
      </c>
    </row>
    <row r="270" spans="1:9" ht="36" customHeight="1">
      <c r="A270" s="96" t="s">
        <v>344</v>
      </c>
      <c r="B270" s="71">
        <v>91992</v>
      </c>
      <c r="C270" s="71" t="s">
        <v>61</v>
      </c>
      <c r="D270" s="139" t="s">
        <v>468</v>
      </c>
      <c r="E270" s="49" t="s">
        <v>8</v>
      </c>
      <c r="F270" s="49">
        <v>7</v>
      </c>
      <c r="G270" s="95"/>
      <c r="H270" s="98">
        <f t="shared" si="44"/>
        <v>0</v>
      </c>
      <c r="I270" s="99">
        <f t="shared" si="42"/>
        <v>0</v>
      </c>
    </row>
    <row r="271" spans="1:9" ht="30" customHeight="1">
      <c r="A271" s="53">
        <v>23</v>
      </c>
      <c r="B271" s="47"/>
      <c r="C271" s="47"/>
      <c r="D271" s="103" t="s">
        <v>345</v>
      </c>
      <c r="E271" s="47"/>
      <c r="F271" s="97"/>
      <c r="G271" s="44"/>
      <c r="H271" s="44"/>
      <c r="I271" s="52">
        <f>SUM(I272)</f>
        <v>0</v>
      </c>
    </row>
    <row r="272" spans="1:9" ht="36" customHeight="1">
      <c r="A272" s="96" t="s">
        <v>346</v>
      </c>
      <c r="B272" s="71">
        <v>2451</v>
      </c>
      <c r="C272" s="71" t="s">
        <v>196</v>
      </c>
      <c r="D272" s="142" t="s">
        <v>535</v>
      </c>
      <c r="E272" s="71" t="s">
        <v>78</v>
      </c>
      <c r="F272" s="71">
        <v>732.09</v>
      </c>
      <c r="G272" s="95"/>
      <c r="H272" s="98">
        <f t="shared" si="44"/>
        <v>0</v>
      </c>
      <c r="I272" s="99">
        <f t="shared" si="42"/>
        <v>0</v>
      </c>
    </row>
    <row r="273" spans="1:15">
      <c r="A273" s="253"/>
      <c r="B273" s="254"/>
      <c r="C273" s="254"/>
      <c r="D273" s="254"/>
      <c r="E273" s="254"/>
      <c r="F273" s="254"/>
      <c r="G273" s="154" t="s">
        <v>116</v>
      </c>
      <c r="H273" s="258"/>
      <c r="I273" s="259"/>
    </row>
    <row r="274" spans="1:15" s="43" customFormat="1" ht="18.75" thickBot="1">
      <c r="A274" s="255"/>
      <c r="B274" s="256"/>
      <c r="C274" s="256"/>
      <c r="D274" s="256"/>
      <c r="E274" s="256"/>
      <c r="F274" s="256"/>
      <c r="G274" s="160" t="s">
        <v>3</v>
      </c>
      <c r="H274" s="260">
        <f>SUM(I14+I23+I39+I58+I64+I72+I85+I127+I175+I178+I184+I187+I198+I215+I223+I225+I237+I246+I248+I251+I253+I261+I271)</f>
        <v>0</v>
      </c>
      <c r="I274" s="261"/>
      <c r="J274"/>
      <c r="K274"/>
      <c r="L274"/>
      <c r="M274"/>
      <c r="N274"/>
      <c r="O274"/>
    </row>
    <row r="275" spans="1:15" ht="18" customHeight="1"/>
    <row r="277" spans="1:15" ht="15.75">
      <c r="G277" s="93"/>
    </row>
    <row r="278" spans="1:15" ht="15.75">
      <c r="G278" s="92"/>
    </row>
    <row r="279" spans="1:15" ht="15.75">
      <c r="G279" s="92"/>
    </row>
    <row r="280" spans="1:15" ht="15.75">
      <c r="G280" s="94"/>
    </row>
    <row r="281" spans="1:15" ht="15.75">
      <c r="G281" s="94"/>
    </row>
    <row r="282" spans="1:15" ht="15" customHeight="1">
      <c r="E282" s="249"/>
      <c r="F282" s="249"/>
      <c r="G282" s="249"/>
      <c r="H282" s="249"/>
    </row>
    <row r="285" spans="1:15" s="43" customFormat="1">
      <c r="A285"/>
      <c r="B285"/>
      <c r="C285"/>
      <c r="D285" s="100"/>
      <c r="E285"/>
      <c r="F285"/>
      <c r="G285"/>
      <c r="H285"/>
      <c r="I285"/>
      <c r="J285"/>
      <c r="K285"/>
      <c r="L285"/>
      <c r="M285"/>
      <c r="N285"/>
      <c r="O285"/>
    </row>
    <row r="341" spans="4:4" ht="44.25" customHeight="1">
      <c r="D341"/>
    </row>
    <row r="357" spans="4:4" ht="42.75" customHeight="1">
      <c r="D357"/>
    </row>
    <row r="359" spans="4:4" ht="74.25" customHeight="1">
      <c r="D359"/>
    </row>
    <row r="371" spans="4:4" ht="26.25" customHeight="1">
      <c r="D371"/>
    </row>
    <row r="374" spans="4:4" ht="40.5" customHeight="1">
      <c r="D374"/>
    </row>
    <row r="393" spans="4:4" ht="26.45" customHeight="1">
      <c r="D393"/>
    </row>
    <row r="413" spans="4:4" ht="31.5" customHeight="1">
      <c r="D413"/>
    </row>
    <row r="445" spans="4:4" ht="29.25" customHeight="1">
      <c r="D445"/>
    </row>
    <row r="454" spans="4:4" ht="66.75" customHeight="1">
      <c r="D454"/>
    </row>
  </sheetData>
  <mergeCells count="15">
    <mergeCell ref="E282:H282"/>
    <mergeCell ref="F12:F13"/>
    <mergeCell ref="G12:I12"/>
    <mergeCell ref="A1:A6"/>
    <mergeCell ref="A273:F274"/>
    <mergeCell ref="A12:A13"/>
    <mergeCell ref="H273:I273"/>
    <mergeCell ref="H274:I274"/>
    <mergeCell ref="C6:D6"/>
    <mergeCell ref="B7:I7"/>
    <mergeCell ref="B9:I9"/>
    <mergeCell ref="B12:B13"/>
    <mergeCell ref="C12:C13"/>
    <mergeCell ref="D12:D13"/>
    <mergeCell ref="E12:E13"/>
  </mergeCells>
  <phoneticPr fontId="17" type="noConversion"/>
  <printOptions horizontalCentered="1"/>
  <pageMargins left="0.31496062992125984" right="0.31496062992125984" top="0.59055118110236227" bottom="0.59055118110236227" header="0.31496062992125984" footer="0.31496062992125984"/>
  <pageSetup paperSize="9" scale="54" orientation="portrait" r:id="rId1"/>
  <ignoredErrors>
    <ignoredError sqref="I41 I18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MEMORIA DE CALCULO</vt:lpstr>
      <vt:lpstr>BDI</vt:lpstr>
      <vt:lpstr>CRONOGRAMA</vt:lpstr>
      <vt:lpstr>ORÇAMENTO </vt:lpstr>
      <vt:lpstr>BDI!Area_de_impressao</vt:lpstr>
      <vt:lpstr>CRONOGRAMA!Area_de_impressao</vt:lpstr>
      <vt:lpstr>'MEMORIA DE CALCULO'!Area_de_impressao</vt:lpstr>
      <vt:lpstr>'ORÇAMENTO '!Area_de_impressao</vt:lpstr>
      <vt:lpstr>'MEMORIA DE CALCULO'!Titulos_de_impressao</vt:lpstr>
      <vt:lpstr>'ORÇAMENTO '!Titulos_de_impressao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Licitação</cp:lastModifiedBy>
  <cp:lastPrinted>2025-04-25T17:03:55Z</cp:lastPrinted>
  <dcterms:created xsi:type="dcterms:W3CDTF">2022-11-18T11:24:35Z</dcterms:created>
  <dcterms:modified xsi:type="dcterms:W3CDTF">2025-04-25T17:09:13Z</dcterms:modified>
</cp:coreProperties>
</file>